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ЭтаКнига"/>
  <xr:revisionPtr revIDLastSave="0" documentId="13_ncr:1_{1C9167B8-EE2B-42EE-91D2-804E772E65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1" l="1"/>
  <c r="O32" i="1"/>
  <c r="O8" i="1"/>
  <c r="V7" i="1" s="1"/>
  <c r="I8" i="1"/>
  <c r="V6" i="1" s="1"/>
  <c r="AP40" i="1" l="1"/>
  <c r="O40" i="1" s="1"/>
  <c r="AP41" i="1"/>
  <c r="O41" i="1" s="1"/>
  <c r="AP42" i="1"/>
  <c r="O42" i="1" s="1"/>
  <c r="AP43" i="1"/>
  <c r="O43" i="1" s="1"/>
  <c r="AP44" i="1"/>
  <c r="O44" i="1" s="1"/>
  <c r="AP45" i="1"/>
  <c r="O45" i="1" s="1"/>
  <c r="AP46" i="1"/>
  <c r="O46" i="1" s="1"/>
  <c r="AP47" i="1"/>
  <c r="O47" i="1" s="1"/>
  <c r="AP48" i="1"/>
  <c r="O48" i="1" s="1"/>
  <c r="AP49" i="1"/>
  <c r="O49" i="1" s="1"/>
  <c r="AP50" i="1"/>
  <c r="O50" i="1" s="1"/>
  <c r="AP51" i="1"/>
  <c r="O51" i="1" s="1"/>
  <c r="AP52" i="1"/>
  <c r="O52" i="1" s="1"/>
  <c r="AP53" i="1"/>
  <c r="O53" i="1" s="1"/>
  <c r="AP54" i="1"/>
  <c r="O54" i="1" s="1"/>
  <c r="AP55" i="1"/>
  <c r="O55" i="1" s="1"/>
  <c r="AP56" i="1"/>
  <c r="O56" i="1" s="1"/>
  <c r="AP57" i="1"/>
  <c r="O57" i="1" s="1"/>
  <c r="AP58" i="1"/>
  <c r="O58" i="1" s="1"/>
  <c r="AP59" i="1"/>
  <c r="O59" i="1" s="1"/>
  <c r="AP60" i="1"/>
  <c r="O60" i="1" s="1"/>
  <c r="AP61" i="1"/>
  <c r="O61" i="1" s="1"/>
  <c r="AP62" i="1"/>
  <c r="O62" i="1" s="1"/>
  <c r="AP63" i="1"/>
  <c r="O63" i="1" s="1"/>
  <c r="AP64" i="1"/>
  <c r="O64" i="1" s="1"/>
  <c r="AP65" i="1"/>
  <c r="O65" i="1" s="1"/>
  <c r="AP66" i="1"/>
  <c r="O66" i="1" s="1"/>
  <c r="AP39" i="1"/>
  <c r="O39" i="1" s="1"/>
  <c r="AR59" i="1" l="1"/>
  <c r="AQ66" i="1"/>
  <c r="AR43" i="1"/>
  <c r="AR66" i="1"/>
  <c r="AR62" i="1"/>
  <c r="AQ62" i="1"/>
  <c r="AR54" i="1"/>
  <c r="AQ42" i="1"/>
  <c r="AQ41" i="1"/>
  <c r="AR58" i="1"/>
  <c r="AQ59" i="1"/>
  <c r="P59" i="1" s="1"/>
  <c r="AQ65" i="1"/>
  <c r="AQ45" i="1"/>
  <c r="AQ61" i="1"/>
  <c r="AQ49" i="1"/>
  <c r="AQ39" i="1"/>
  <c r="AQ44" i="1"/>
  <c r="AQ52" i="1"/>
  <c r="AQ63" i="1"/>
  <c r="AQ55" i="1"/>
  <c r="AR51" i="1"/>
  <c r="AQ47" i="1"/>
  <c r="AQ43" i="1"/>
  <c r="AQ56" i="1"/>
  <c r="AQ48" i="1"/>
  <c r="AQ58" i="1"/>
  <c r="AQ54" i="1"/>
  <c r="AQ50" i="1"/>
  <c r="AQ46" i="1"/>
  <c r="AR42" i="1"/>
  <c r="AR39" i="1"/>
  <c r="AQ64" i="1"/>
  <c r="AQ60" i="1"/>
  <c r="AQ40" i="1"/>
  <c r="AQ57" i="1"/>
  <c r="AQ53" i="1"/>
  <c r="AQ51" i="1"/>
  <c r="AR50" i="1"/>
  <c r="AR46" i="1"/>
  <c r="AR63" i="1"/>
  <c r="AR55" i="1"/>
  <c r="AR47" i="1"/>
  <c r="AR64" i="1"/>
  <c r="AR60" i="1"/>
  <c r="AR56" i="1"/>
  <c r="AR52" i="1"/>
  <c r="AR48" i="1"/>
  <c r="AR44" i="1"/>
  <c r="AR40" i="1"/>
  <c r="AR65" i="1"/>
  <c r="AR61" i="1"/>
  <c r="AR57" i="1"/>
  <c r="AR53" i="1"/>
  <c r="AR49" i="1"/>
  <c r="AR45" i="1"/>
  <c r="AR41" i="1"/>
  <c r="AN71" i="1"/>
  <c r="AQ87" i="1"/>
  <c r="AK87" i="1" s="1"/>
  <c r="AQ88" i="1"/>
  <c r="AK88" i="1" s="1"/>
  <c r="AQ89" i="1"/>
  <c r="AK89" i="1" s="1"/>
  <c r="AQ90" i="1"/>
  <c r="AQ91" i="1"/>
  <c r="AK91" i="1" s="1"/>
  <c r="AQ92" i="1"/>
  <c r="AK92" i="1" s="1"/>
  <c r="AQ86" i="1"/>
  <c r="AK86" i="1" s="1"/>
  <c r="AP83" i="1"/>
  <c r="AP84" i="1"/>
  <c r="AK84" i="1" s="1"/>
  <c r="AP85" i="1"/>
  <c r="AK85" i="1" s="1"/>
  <c r="AO82" i="1"/>
  <c r="AO78" i="1"/>
  <c r="AK78" i="1" s="1"/>
  <c r="AO79" i="1"/>
  <c r="AK79" i="1" s="1"/>
  <c r="AO80" i="1"/>
  <c r="AK80" i="1" s="1"/>
  <c r="AO81" i="1"/>
  <c r="AK81" i="1" s="1"/>
  <c r="AO76" i="1"/>
  <c r="AK76" i="1" s="1"/>
  <c r="AO77" i="1"/>
  <c r="AK77" i="1" s="1"/>
  <c r="P66" i="1" l="1"/>
  <c r="P62" i="1"/>
  <c r="P49" i="1"/>
  <c r="P65" i="1"/>
  <c r="P52" i="1"/>
  <c r="P41" i="1"/>
  <c r="P44" i="1"/>
  <c r="P42" i="1"/>
  <c r="P39" i="1"/>
  <c r="P45" i="1"/>
  <c r="P61" i="1"/>
  <c r="P51" i="1"/>
  <c r="P58" i="1"/>
  <c r="P43" i="1"/>
  <c r="P54" i="1"/>
  <c r="P53" i="1"/>
  <c r="P46" i="1"/>
  <c r="P48" i="1"/>
  <c r="P60" i="1"/>
  <c r="P56" i="1"/>
  <c r="P47" i="1"/>
  <c r="P55" i="1"/>
  <c r="P57" i="1"/>
  <c r="P64" i="1"/>
  <c r="P50" i="1"/>
  <c r="P40" i="1"/>
  <c r="P63" i="1"/>
  <c r="AL89" i="1"/>
  <c r="AL92" i="1"/>
  <c r="AL88" i="1"/>
  <c r="AL91" i="1"/>
  <c r="AL87" i="1"/>
  <c r="AL86" i="1"/>
  <c r="AL76" i="1"/>
  <c r="AK83" i="1"/>
  <c r="AK82" i="1"/>
  <c r="AL77" i="1"/>
  <c r="AL78" i="1"/>
  <c r="AL81" i="1"/>
  <c r="AL85" i="1"/>
  <c r="AK71" i="1"/>
  <c r="AL84" i="1"/>
  <c r="AK90" i="1"/>
  <c r="AL80" i="1"/>
  <c r="AL79" i="1"/>
  <c r="AL83" i="1" l="1"/>
  <c r="AL82" i="1"/>
  <c r="AL71" i="1"/>
  <c r="AL90" i="1"/>
  <c r="AO157" i="1" l="1"/>
  <c r="AM157" i="1"/>
  <c r="AO156" i="1"/>
  <c r="AK156" i="1" s="1"/>
  <c r="AM156" i="1"/>
  <c r="AO155" i="1"/>
  <c r="AK155" i="1" s="1"/>
  <c r="AM155" i="1"/>
  <c r="AO154" i="1"/>
  <c r="AM154" i="1"/>
  <c r="AO153" i="1"/>
  <c r="AK153" i="1" s="1"/>
  <c r="AM153" i="1"/>
  <c r="AO152" i="1"/>
  <c r="AK152" i="1" s="1"/>
  <c r="AM152" i="1"/>
  <c r="AO151" i="1"/>
  <c r="AK151" i="1" s="1"/>
  <c r="AM151" i="1"/>
  <c r="AO150" i="1"/>
  <c r="AM150" i="1"/>
  <c r="AO149" i="1"/>
  <c r="AK149" i="1" s="1"/>
  <c r="AM149" i="1"/>
  <c r="AO148" i="1"/>
  <c r="AK148" i="1" s="1"/>
  <c r="AM148" i="1"/>
  <c r="AO147" i="1"/>
  <c r="AK147" i="1" s="1"/>
  <c r="AM147" i="1"/>
  <c r="AO146" i="1"/>
  <c r="AM146" i="1"/>
  <c r="AO145" i="1"/>
  <c r="AK145" i="1" s="1"/>
  <c r="AM145" i="1"/>
  <c r="AO144" i="1"/>
  <c r="AK144" i="1" s="1"/>
  <c r="AM144" i="1"/>
  <c r="AO143" i="1"/>
  <c r="AK143" i="1" s="1"/>
  <c r="AM143" i="1"/>
  <c r="AO142" i="1"/>
  <c r="AM142" i="1"/>
  <c r="AO141" i="1"/>
  <c r="AK141" i="1" s="1"/>
  <c r="AM141" i="1"/>
  <c r="AO140" i="1"/>
  <c r="AK140" i="1" s="1"/>
  <c r="AM140" i="1"/>
  <c r="AO139" i="1"/>
  <c r="AK139" i="1" s="1"/>
  <c r="AM139" i="1"/>
  <c r="AO138" i="1"/>
  <c r="AM138" i="1"/>
  <c r="AO137" i="1"/>
  <c r="AK137" i="1" s="1"/>
  <c r="AM137" i="1"/>
  <c r="AO136" i="1"/>
  <c r="AK136" i="1" s="1"/>
  <c r="AM136" i="1"/>
  <c r="AO135" i="1"/>
  <c r="AK135" i="1" s="1"/>
  <c r="AM135" i="1"/>
  <c r="AO134" i="1"/>
  <c r="AM134" i="1"/>
  <c r="AO133" i="1"/>
  <c r="AK133" i="1" s="1"/>
  <c r="AM133" i="1"/>
  <c r="AO132" i="1"/>
  <c r="AK132" i="1" s="1"/>
  <c r="AM132" i="1"/>
  <c r="AO131" i="1"/>
  <c r="AK131" i="1" s="1"/>
  <c r="AM131" i="1"/>
  <c r="AO130" i="1"/>
  <c r="AM130" i="1"/>
  <c r="AO129" i="1"/>
  <c r="AK129" i="1" s="1"/>
  <c r="AM129" i="1"/>
  <c r="AO128" i="1"/>
  <c r="AK128" i="1" s="1"/>
  <c r="AM128" i="1"/>
  <c r="AO127" i="1"/>
  <c r="AK127" i="1" s="1"/>
  <c r="AM127" i="1"/>
  <c r="AO126" i="1"/>
  <c r="AM126" i="1"/>
  <c r="AO125" i="1"/>
  <c r="AK125" i="1" s="1"/>
  <c r="AM125" i="1"/>
  <c r="AO124" i="1"/>
  <c r="AK124" i="1" s="1"/>
  <c r="AM124" i="1"/>
  <c r="AO123" i="1"/>
  <c r="AK123" i="1" s="1"/>
  <c r="AM123" i="1"/>
  <c r="AO122" i="1"/>
  <c r="AM122" i="1"/>
  <c r="AO121" i="1"/>
  <c r="AK121" i="1" s="1"/>
  <c r="AM121" i="1"/>
  <c r="AO120" i="1"/>
  <c r="AK120" i="1" s="1"/>
  <c r="AM120" i="1"/>
  <c r="AO119" i="1"/>
  <c r="AK119" i="1" s="1"/>
  <c r="AM119" i="1"/>
  <c r="AO118" i="1"/>
  <c r="AM118" i="1"/>
  <c r="AO117" i="1"/>
  <c r="AK117" i="1" s="1"/>
  <c r="AM117" i="1"/>
  <c r="AO116" i="1"/>
  <c r="AK116" i="1" s="1"/>
  <c r="AM116" i="1"/>
  <c r="AO115" i="1"/>
  <c r="AK115" i="1" s="1"/>
  <c r="AM115" i="1"/>
  <c r="AO114" i="1"/>
  <c r="AM114" i="1"/>
  <c r="AO113" i="1"/>
  <c r="AK113" i="1" s="1"/>
  <c r="AM113" i="1"/>
  <c r="AO112" i="1"/>
  <c r="AK112" i="1" s="1"/>
  <c r="AM112" i="1"/>
  <c r="AO111" i="1"/>
  <c r="AK111" i="1" s="1"/>
  <c r="AM111" i="1"/>
  <c r="AO110" i="1"/>
  <c r="AM110" i="1"/>
  <c r="AO109" i="1"/>
  <c r="AK109" i="1" s="1"/>
  <c r="AM109" i="1"/>
  <c r="AO108" i="1"/>
  <c r="AK108" i="1" s="1"/>
  <c r="AM108" i="1"/>
  <c r="AO107" i="1"/>
  <c r="AK107" i="1" s="1"/>
  <c r="AM107" i="1"/>
  <c r="AO106" i="1"/>
  <c r="AM106" i="1"/>
  <c r="AO105" i="1"/>
  <c r="AK105" i="1" s="1"/>
  <c r="AM105" i="1"/>
  <c r="AO104" i="1"/>
  <c r="AK104" i="1" s="1"/>
  <c r="AM104" i="1"/>
  <c r="AO103" i="1"/>
  <c r="AK103" i="1" s="1"/>
  <c r="AM103" i="1"/>
  <c r="AO102" i="1"/>
  <c r="AM102" i="1"/>
  <c r="AO101" i="1"/>
  <c r="AK101" i="1" s="1"/>
  <c r="AM101" i="1"/>
  <c r="AO100" i="1"/>
  <c r="AK100" i="1" s="1"/>
  <c r="AM100" i="1"/>
  <c r="AO99" i="1"/>
  <c r="AK99" i="1" s="1"/>
  <c r="AM99" i="1"/>
  <c r="AO98" i="1"/>
  <c r="AM98" i="1"/>
  <c r="M97" i="1"/>
  <c r="M96" i="1"/>
  <c r="M95" i="1"/>
  <c r="AM92" i="1"/>
  <c r="B92" i="1" s="1"/>
  <c r="AM91" i="1"/>
  <c r="B91" i="1" s="1"/>
  <c r="AM90" i="1"/>
  <c r="B90" i="1" s="1"/>
  <c r="AM89" i="1"/>
  <c r="B89" i="1" s="1"/>
  <c r="AM88" i="1"/>
  <c r="B88" i="1" s="1"/>
  <c r="AM87" i="1"/>
  <c r="B87" i="1" s="1"/>
  <c r="AM86" i="1"/>
  <c r="B86" i="1" s="1"/>
  <c r="AM85" i="1"/>
  <c r="B85" i="1" s="1"/>
  <c r="AM84" i="1"/>
  <c r="B84" i="1" s="1"/>
  <c r="AM83" i="1"/>
  <c r="B83" i="1" s="1"/>
  <c r="AM82" i="1"/>
  <c r="B82" i="1" s="1"/>
  <c r="AM81" i="1"/>
  <c r="B81" i="1" s="1"/>
  <c r="AM80" i="1"/>
  <c r="B80" i="1" s="1"/>
  <c r="AM79" i="1"/>
  <c r="B79" i="1" s="1"/>
  <c r="AM78" i="1"/>
  <c r="B78" i="1" s="1"/>
  <c r="AM77" i="1"/>
  <c r="B77" i="1" s="1"/>
  <c r="AM76" i="1"/>
  <c r="B76" i="1" s="1"/>
  <c r="AN75" i="1"/>
  <c r="AM75" i="1"/>
  <c r="AN74" i="1"/>
  <c r="AM74" i="1"/>
  <c r="AN73" i="1"/>
  <c r="AM73" i="1"/>
  <c r="AN72" i="1"/>
  <c r="AM72" i="1"/>
  <c r="AM71" i="1"/>
  <c r="B71" i="1" s="1"/>
  <c r="AO66" i="1"/>
  <c r="AN66" i="1"/>
  <c r="AO65" i="1"/>
  <c r="AS65" i="1" s="1"/>
  <c r="AN65" i="1"/>
  <c r="AO64" i="1"/>
  <c r="AN64" i="1"/>
  <c r="AO63" i="1"/>
  <c r="AS63" i="1" s="1"/>
  <c r="AT63" i="1" s="1"/>
  <c r="AK63" i="1" s="1"/>
  <c r="AN63" i="1"/>
  <c r="AO62" i="1"/>
  <c r="AN62" i="1"/>
  <c r="AO61" i="1"/>
  <c r="AM61" i="1" s="1"/>
  <c r="AL61" i="1" s="1"/>
  <c r="AN61" i="1"/>
  <c r="AO60" i="1"/>
  <c r="AN60" i="1"/>
  <c r="AO59" i="1"/>
  <c r="AN59" i="1"/>
  <c r="AO58" i="1"/>
  <c r="AN58" i="1"/>
  <c r="AO57" i="1"/>
  <c r="AS57" i="1" s="1"/>
  <c r="AN57" i="1"/>
  <c r="AO56" i="1"/>
  <c r="AN56" i="1"/>
  <c r="AO55" i="1"/>
  <c r="AS55" i="1" s="1"/>
  <c r="AT55" i="1" s="1"/>
  <c r="AK55" i="1" s="1"/>
  <c r="AN55" i="1"/>
  <c r="AO54" i="1"/>
  <c r="AN54" i="1"/>
  <c r="AO53" i="1"/>
  <c r="AM53" i="1" s="1"/>
  <c r="AL53" i="1" s="1"/>
  <c r="AN53" i="1"/>
  <c r="AO52" i="1"/>
  <c r="AN52" i="1"/>
  <c r="AO51" i="1"/>
  <c r="AN51" i="1"/>
  <c r="AO50" i="1"/>
  <c r="AN50" i="1"/>
  <c r="AO49" i="1"/>
  <c r="AS49" i="1" s="1"/>
  <c r="AN49" i="1"/>
  <c r="AO48" i="1"/>
  <c r="AN48" i="1"/>
  <c r="AO47" i="1"/>
  <c r="AS47" i="1" s="1"/>
  <c r="AT47" i="1" s="1"/>
  <c r="AK47" i="1" s="1"/>
  <c r="AN47" i="1"/>
  <c r="AO46" i="1"/>
  <c r="AN46" i="1"/>
  <c r="AO45" i="1"/>
  <c r="AM45" i="1" s="1"/>
  <c r="AL45" i="1" s="1"/>
  <c r="AN45" i="1"/>
  <c r="AO44" i="1"/>
  <c r="AN44" i="1"/>
  <c r="AO43" i="1"/>
  <c r="AN43" i="1"/>
  <c r="AO42" i="1"/>
  <c r="AN42" i="1"/>
  <c r="AO41" i="1"/>
  <c r="AS41" i="1" s="1"/>
  <c r="AN41" i="1"/>
  <c r="AO40" i="1"/>
  <c r="AN40" i="1"/>
  <c r="AO39" i="1"/>
  <c r="AS39" i="1" s="1"/>
  <c r="AT39" i="1" s="1"/>
  <c r="AK39" i="1" s="1"/>
  <c r="AN39" i="1"/>
  <c r="AO37" i="1"/>
  <c r="O37" i="1" s="1"/>
  <c r="AO36" i="1"/>
  <c r="O36" i="1" s="1"/>
  <c r="AO35" i="1"/>
  <c r="O35" i="1" s="1"/>
  <c r="AO34" i="1"/>
  <c r="AO33" i="1"/>
  <c r="O33" i="1" s="1"/>
  <c r="AO32" i="1"/>
  <c r="AO31" i="1"/>
  <c r="O31" i="1" s="1"/>
  <c r="AO30" i="1"/>
  <c r="O30" i="1" s="1"/>
  <c r="AO29" i="1"/>
  <c r="O29" i="1" s="1"/>
  <c r="AO28" i="1"/>
  <c r="O28" i="1" s="1"/>
  <c r="AO27" i="1"/>
  <c r="O27" i="1" s="1"/>
  <c r="AO26" i="1"/>
  <c r="O26" i="1" s="1"/>
  <c r="AO25" i="1"/>
  <c r="O25" i="1" s="1"/>
  <c r="AO24" i="1"/>
  <c r="O24" i="1" s="1"/>
  <c r="AO23" i="1"/>
  <c r="O23" i="1" s="1"/>
  <c r="AO22" i="1"/>
  <c r="O22" i="1" s="1"/>
  <c r="AO21" i="1"/>
  <c r="O21" i="1" s="1"/>
  <c r="AO20" i="1"/>
  <c r="O20" i="1" s="1"/>
  <c r="AO19" i="1"/>
  <c r="O19" i="1" s="1"/>
  <c r="V13" i="1"/>
  <c r="U13" i="1"/>
  <c r="V12" i="1"/>
  <c r="U12" i="1"/>
  <c r="B104" i="1" l="1"/>
  <c r="B116" i="1"/>
  <c r="B128" i="1"/>
  <c r="B140" i="1"/>
  <c r="B152" i="1"/>
  <c r="B99" i="1"/>
  <c r="B105" i="1"/>
  <c r="B111" i="1"/>
  <c r="B117" i="1"/>
  <c r="B123" i="1"/>
  <c r="B129" i="1"/>
  <c r="B135" i="1"/>
  <c r="B141" i="1"/>
  <c r="B147" i="1"/>
  <c r="B153" i="1"/>
  <c r="B100" i="1"/>
  <c r="B112" i="1"/>
  <c r="B124" i="1"/>
  <c r="B136" i="1"/>
  <c r="B148" i="1"/>
  <c r="B101" i="1"/>
  <c r="B107" i="1"/>
  <c r="B113" i="1"/>
  <c r="B119" i="1"/>
  <c r="B125" i="1"/>
  <c r="B131" i="1"/>
  <c r="B137" i="1"/>
  <c r="B143" i="1"/>
  <c r="B149" i="1"/>
  <c r="B155" i="1"/>
  <c r="B108" i="1"/>
  <c r="B120" i="1"/>
  <c r="B132" i="1"/>
  <c r="B144" i="1"/>
  <c r="B156" i="1"/>
  <c r="B103" i="1"/>
  <c r="B109" i="1"/>
  <c r="B115" i="1"/>
  <c r="B121" i="1"/>
  <c r="B127" i="1"/>
  <c r="B133" i="1"/>
  <c r="B139" i="1"/>
  <c r="B145" i="1"/>
  <c r="B151" i="1"/>
  <c r="AS24" i="1"/>
  <c r="AT24" i="1" s="1"/>
  <c r="AK24" i="1" s="1"/>
  <c r="AQ24" i="1"/>
  <c r="AR24" i="1"/>
  <c r="AS32" i="1"/>
  <c r="AT32" i="1" s="1"/>
  <c r="AK32" i="1" s="1"/>
  <c r="AQ32" i="1"/>
  <c r="P32" i="1" s="1"/>
  <c r="AR32" i="1"/>
  <c r="AR21" i="1"/>
  <c r="AQ21" i="1"/>
  <c r="AR25" i="1"/>
  <c r="AQ25" i="1"/>
  <c r="AR29" i="1"/>
  <c r="AQ29" i="1"/>
  <c r="AR33" i="1"/>
  <c r="AQ33" i="1"/>
  <c r="AR37" i="1"/>
  <c r="AQ37" i="1"/>
  <c r="AS22" i="1"/>
  <c r="AT22" i="1" s="1"/>
  <c r="AK22" i="1" s="1"/>
  <c r="AQ22" i="1"/>
  <c r="AR22" i="1"/>
  <c r="AS26" i="1"/>
  <c r="AT26" i="1" s="1"/>
  <c r="AN26" i="1" s="1"/>
  <c r="AQ26" i="1"/>
  <c r="AR26" i="1"/>
  <c r="AS30" i="1"/>
  <c r="AQ30" i="1"/>
  <c r="AR30" i="1"/>
  <c r="AS34" i="1"/>
  <c r="AT34" i="1" s="1"/>
  <c r="AK34" i="1" s="1"/>
  <c r="AQ34" i="1"/>
  <c r="P34" i="1" s="1"/>
  <c r="AR34" i="1"/>
  <c r="AM63" i="1"/>
  <c r="AL63" i="1" s="1"/>
  <c r="B63" i="1" s="1"/>
  <c r="AM20" i="1"/>
  <c r="AL20" i="1" s="1"/>
  <c r="AR20" i="1"/>
  <c r="AQ20" i="1"/>
  <c r="AM28" i="1"/>
  <c r="AL28" i="1" s="1"/>
  <c r="AQ28" i="1"/>
  <c r="AR28" i="1"/>
  <c r="AM36" i="1"/>
  <c r="AL36" i="1" s="1"/>
  <c r="AQ36" i="1"/>
  <c r="AR36" i="1"/>
  <c r="AQ19" i="1"/>
  <c r="AR19" i="1"/>
  <c r="AR23" i="1"/>
  <c r="AQ23" i="1"/>
  <c r="AR27" i="1"/>
  <c r="AQ27" i="1"/>
  <c r="AR31" i="1"/>
  <c r="AQ31" i="1"/>
  <c r="AR35" i="1"/>
  <c r="AQ35" i="1"/>
  <c r="AS61" i="1"/>
  <c r="AT61" i="1" s="1"/>
  <c r="AK61" i="1" s="1"/>
  <c r="B61" i="1" s="1"/>
  <c r="AS45" i="1"/>
  <c r="AT45" i="1" s="1"/>
  <c r="AK45" i="1" s="1"/>
  <c r="B45" i="1" s="1"/>
  <c r="AM55" i="1"/>
  <c r="AL55" i="1" s="1"/>
  <c r="B55" i="1" s="1"/>
  <c r="AM47" i="1"/>
  <c r="AL47" i="1" s="1"/>
  <c r="B47" i="1" s="1"/>
  <c r="AS53" i="1"/>
  <c r="AT53" i="1" s="1"/>
  <c r="AK53" i="1" s="1"/>
  <c r="B53" i="1" s="1"/>
  <c r="AM26" i="1"/>
  <c r="AL26" i="1" s="1"/>
  <c r="AM34" i="1"/>
  <c r="AL34" i="1" s="1"/>
  <c r="AT41" i="1"/>
  <c r="AK41" i="1" s="1"/>
  <c r="AT49" i="1"/>
  <c r="AK49" i="1" s="1"/>
  <c r="AT57" i="1"/>
  <c r="AK57" i="1" s="1"/>
  <c r="AT65" i="1"/>
  <c r="AK65" i="1" s="1"/>
  <c r="AT30" i="1"/>
  <c r="AK30" i="1" s="1"/>
  <c r="AM22" i="1"/>
  <c r="AL22" i="1" s="1"/>
  <c r="AM30" i="1"/>
  <c r="AL30" i="1" s="1"/>
  <c r="AM39" i="1"/>
  <c r="AL39" i="1" s="1"/>
  <c r="B39" i="1" s="1"/>
  <c r="AS20" i="1"/>
  <c r="AT20" i="1" s="1"/>
  <c r="AM24" i="1"/>
  <c r="AL24" i="1" s="1"/>
  <c r="AS28" i="1"/>
  <c r="AT28" i="1" s="1"/>
  <c r="AK28" i="1" s="1"/>
  <c r="AM32" i="1"/>
  <c r="AL32" i="1" s="1"/>
  <c r="AS36" i="1"/>
  <c r="AT36" i="1" s="1"/>
  <c r="AS43" i="1"/>
  <c r="AT43" i="1" s="1"/>
  <c r="AK43" i="1" s="1"/>
  <c r="AS51" i="1"/>
  <c r="AT51" i="1" s="1"/>
  <c r="AK51" i="1" s="1"/>
  <c r="AS59" i="1"/>
  <c r="AT59" i="1" s="1"/>
  <c r="AK59" i="1" s="1"/>
  <c r="AM43" i="1"/>
  <c r="AL43" i="1" s="1"/>
  <c r="AM51" i="1"/>
  <c r="AL51" i="1" s="1"/>
  <c r="AM59" i="1"/>
  <c r="AL59" i="1" s="1"/>
  <c r="AM41" i="1"/>
  <c r="AL41" i="1" s="1"/>
  <c r="AM49" i="1"/>
  <c r="AL49" i="1" s="1"/>
  <c r="AM57" i="1"/>
  <c r="AL57" i="1" s="1"/>
  <c r="AM65" i="1"/>
  <c r="AL65" i="1" s="1"/>
  <c r="B65" i="1" s="1"/>
  <c r="AM21" i="1"/>
  <c r="AL21" i="1" s="1"/>
  <c r="AS21" i="1"/>
  <c r="AT21" i="1" s="1"/>
  <c r="AM37" i="1"/>
  <c r="AL37" i="1" s="1"/>
  <c r="AS37" i="1"/>
  <c r="AT37" i="1" s="1"/>
  <c r="AM42" i="1"/>
  <c r="AL42" i="1" s="1"/>
  <c r="AS42" i="1"/>
  <c r="AT42" i="1" s="1"/>
  <c r="AK42" i="1" s="1"/>
  <c r="AM46" i="1"/>
  <c r="AL46" i="1" s="1"/>
  <c r="AS46" i="1"/>
  <c r="AT46" i="1" s="1"/>
  <c r="AK46" i="1" s="1"/>
  <c r="AM50" i="1"/>
  <c r="AL50" i="1" s="1"/>
  <c r="AS50" i="1"/>
  <c r="AT50" i="1" s="1"/>
  <c r="AK50" i="1" s="1"/>
  <c r="AM54" i="1"/>
  <c r="AL54" i="1" s="1"/>
  <c r="AS54" i="1"/>
  <c r="AT54" i="1" s="1"/>
  <c r="AK54" i="1" s="1"/>
  <c r="AM58" i="1"/>
  <c r="AL58" i="1" s="1"/>
  <c r="B58" i="1" s="1"/>
  <c r="AS58" i="1"/>
  <c r="AT58" i="1" s="1"/>
  <c r="AK58" i="1" s="1"/>
  <c r="AM60" i="1"/>
  <c r="AL60" i="1" s="1"/>
  <c r="AS60" i="1"/>
  <c r="AT60" i="1" s="1"/>
  <c r="AK60" i="1" s="1"/>
  <c r="AM25" i="1"/>
  <c r="AL25" i="1" s="1"/>
  <c r="AS25" i="1"/>
  <c r="AT25" i="1" s="1"/>
  <c r="AM29" i="1"/>
  <c r="AL29" i="1" s="1"/>
  <c r="AS29" i="1"/>
  <c r="AT29" i="1" s="1"/>
  <c r="AM33" i="1"/>
  <c r="AL33" i="1" s="1"/>
  <c r="AS33" i="1"/>
  <c r="AT33" i="1" s="1"/>
  <c r="AM40" i="1"/>
  <c r="AL40" i="1" s="1"/>
  <c r="AS40" i="1"/>
  <c r="AT40" i="1" s="1"/>
  <c r="AK40" i="1" s="1"/>
  <c r="AM44" i="1"/>
  <c r="AL44" i="1" s="1"/>
  <c r="B44" i="1" s="1"/>
  <c r="AS44" i="1"/>
  <c r="AT44" i="1" s="1"/>
  <c r="AK44" i="1" s="1"/>
  <c r="AM48" i="1"/>
  <c r="AL48" i="1" s="1"/>
  <c r="B48" i="1" s="1"/>
  <c r="AS48" i="1"/>
  <c r="AT48" i="1" s="1"/>
  <c r="AK48" i="1" s="1"/>
  <c r="AM52" i="1"/>
  <c r="AL52" i="1" s="1"/>
  <c r="AS52" i="1"/>
  <c r="AT52" i="1" s="1"/>
  <c r="AK52" i="1" s="1"/>
  <c r="AM56" i="1"/>
  <c r="AL56" i="1" s="1"/>
  <c r="AS56" i="1"/>
  <c r="AT56" i="1" s="1"/>
  <c r="AK56" i="1" s="1"/>
  <c r="AM62" i="1"/>
  <c r="AL62" i="1" s="1"/>
  <c r="AS62" i="1"/>
  <c r="AT62" i="1" s="1"/>
  <c r="AK62" i="1" s="1"/>
  <c r="AM19" i="1"/>
  <c r="AL19" i="1" s="1"/>
  <c r="AS19" i="1"/>
  <c r="AT19" i="1" s="1"/>
  <c r="AM23" i="1"/>
  <c r="AL23" i="1" s="1"/>
  <c r="AS23" i="1"/>
  <c r="AT23" i="1" s="1"/>
  <c r="AM27" i="1"/>
  <c r="AL27" i="1" s="1"/>
  <c r="AS27" i="1"/>
  <c r="AT27" i="1" s="1"/>
  <c r="AM31" i="1"/>
  <c r="AL31" i="1" s="1"/>
  <c r="AS31" i="1"/>
  <c r="AT31" i="1" s="1"/>
  <c r="AM35" i="1"/>
  <c r="AL35" i="1" s="1"/>
  <c r="AS35" i="1"/>
  <c r="AT35" i="1" s="1"/>
  <c r="AS64" i="1"/>
  <c r="AT64" i="1" s="1"/>
  <c r="AK64" i="1" s="1"/>
  <c r="AS66" i="1"/>
  <c r="AT66" i="1" s="1"/>
  <c r="AK66" i="1" s="1"/>
  <c r="AK72" i="1"/>
  <c r="B72" i="1" s="1"/>
  <c r="AK74" i="1"/>
  <c r="B74" i="1" s="1"/>
  <c r="AM64" i="1"/>
  <c r="AL64" i="1" s="1"/>
  <c r="AM66" i="1"/>
  <c r="AL66" i="1" s="1"/>
  <c r="AK73" i="1"/>
  <c r="B73" i="1" s="1"/>
  <c r="AK75" i="1"/>
  <c r="B75" i="1" s="1"/>
  <c r="AL100" i="1"/>
  <c r="AL104" i="1"/>
  <c r="AL116" i="1"/>
  <c r="AL120" i="1"/>
  <c r="AL124" i="1"/>
  <c r="AL128" i="1"/>
  <c r="AL132" i="1"/>
  <c r="AL136" i="1"/>
  <c r="AL140" i="1"/>
  <c r="AL144" i="1"/>
  <c r="AL148" i="1"/>
  <c r="AL152" i="1"/>
  <c r="AL156" i="1"/>
  <c r="AL108" i="1"/>
  <c r="AL101" i="1"/>
  <c r="AL105" i="1"/>
  <c r="AL109" i="1"/>
  <c r="AL111" i="1"/>
  <c r="AL115" i="1"/>
  <c r="AL121" i="1"/>
  <c r="AL125" i="1"/>
  <c r="AL135" i="1"/>
  <c r="AL139" i="1"/>
  <c r="AL143" i="1"/>
  <c r="AL155" i="1"/>
  <c r="AL112" i="1"/>
  <c r="AL99" i="1"/>
  <c r="AL103" i="1"/>
  <c r="AL107" i="1"/>
  <c r="AL117" i="1"/>
  <c r="AL119" i="1"/>
  <c r="AL123" i="1"/>
  <c r="AL127" i="1"/>
  <c r="AL129" i="1"/>
  <c r="AL131" i="1"/>
  <c r="AL147" i="1"/>
  <c r="AL151" i="1"/>
  <c r="AL113" i="1"/>
  <c r="AK157" i="1"/>
  <c r="B157" i="1" s="1"/>
  <c r="AL133" i="1"/>
  <c r="AL137" i="1"/>
  <c r="AL141" i="1"/>
  <c r="AL145" i="1"/>
  <c r="AL149" i="1"/>
  <c r="AL153" i="1"/>
  <c r="AK102" i="1"/>
  <c r="B102" i="1" s="1"/>
  <c r="AK110" i="1"/>
  <c r="B110" i="1" s="1"/>
  <c r="AK114" i="1"/>
  <c r="B114" i="1" s="1"/>
  <c r="AK118" i="1"/>
  <c r="B118" i="1" s="1"/>
  <c r="AK122" i="1"/>
  <c r="B122" i="1" s="1"/>
  <c r="AK126" i="1"/>
  <c r="B126" i="1" s="1"/>
  <c r="AK130" i="1"/>
  <c r="B130" i="1" s="1"/>
  <c r="AK134" i="1"/>
  <c r="B134" i="1" s="1"/>
  <c r="AK138" i="1"/>
  <c r="B138" i="1" s="1"/>
  <c r="AK142" i="1"/>
  <c r="B142" i="1" s="1"/>
  <c r="AK146" i="1"/>
  <c r="B146" i="1" s="1"/>
  <c r="AK150" i="1"/>
  <c r="B150" i="1" s="1"/>
  <c r="AK154" i="1"/>
  <c r="B154" i="1" s="1"/>
  <c r="AK98" i="1"/>
  <c r="B98" i="1" s="1"/>
  <c r="AK106" i="1"/>
  <c r="B106" i="1" s="1"/>
  <c r="B60" i="1" l="1"/>
  <c r="B43" i="1"/>
  <c r="B57" i="1"/>
  <c r="AN34" i="1"/>
  <c r="AK26" i="1"/>
  <c r="B49" i="1"/>
  <c r="B66" i="1"/>
  <c r="B62" i="1"/>
  <c r="B50" i="1"/>
  <c r="B41" i="1"/>
  <c r="P29" i="1"/>
  <c r="B64" i="1"/>
  <c r="B52" i="1"/>
  <c r="B42" i="1"/>
  <c r="B40" i="1"/>
  <c r="B54" i="1"/>
  <c r="B59" i="1"/>
  <c r="B56" i="1"/>
  <c r="B46" i="1"/>
  <c r="B51" i="1"/>
  <c r="AN24" i="1"/>
  <c r="AN32" i="1"/>
  <c r="P31" i="1"/>
  <c r="P20" i="1"/>
  <c r="P37" i="1"/>
  <c r="P21" i="1"/>
  <c r="P24" i="1"/>
  <c r="P35" i="1"/>
  <c r="P36" i="1"/>
  <c r="P28" i="1"/>
  <c r="P25" i="1"/>
  <c r="P27" i="1"/>
  <c r="P33" i="1"/>
  <c r="P23" i="1"/>
  <c r="P19" i="1"/>
  <c r="B34" i="1"/>
  <c r="P30" i="1"/>
  <c r="P26" i="1"/>
  <c r="B26" i="1" s="1"/>
  <c r="P22" i="1"/>
  <c r="AN22" i="1"/>
  <c r="AK36" i="1"/>
  <c r="AN36" i="1"/>
  <c r="AK20" i="1"/>
  <c r="AN20" i="1"/>
  <c r="AL73" i="1"/>
  <c r="AN28" i="1"/>
  <c r="AN30" i="1"/>
  <c r="AL75" i="1"/>
  <c r="AL72" i="1"/>
  <c r="AN23" i="1"/>
  <c r="AK23" i="1"/>
  <c r="AN19" i="1"/>
  <c r="AK19" i="1"/>
  <c r="AN37" i="1"/>
  <c r="AK37" i="1"/>
  <c r="AN21" i="1"/>
  <c r="AK21" i="1"/>
  <c r="AN25" i="1"/>
  <c r="AK25" i="1"/>
  <c r="AN35" i="1"/>
  <c r="AK35" i="1"/>
  <c r="AN29" i="1"/>
  <c r="AK29" i="1"/>
  <c r="AN31" i="1"/>
  <c r="AK31" i="1"/>
  <c r="AN27" i="1"/>
  <c r="AK27" i="1"/>
  <c r="AN33" i="1"/>
  <c r="AK33" i="1"/>
  <c r="AL74" i="1"/>
  <c r="AL106" i="1"/>
  <c r="AL146" i="1"/>
  <c r="AL130" i="1"/>
  <c r="AL114" i="1"/>
  <c r="AL150" i="1"/>
  <c r="AL118" i="1"/>
  <c r="AL126" i="1"/>
  <c r="AL134" i="1"/>
  <c r="AL98" i="1"/>
  <c r="AL142" i="1"/>
  <c r="AL110" i="1"/>
  <c r="AL157" i="1"/>
  <c r="AL154" i="1"/>
  <c r="AL138" i="1"/>
  <c r="AL122" i="1"/>
  <c r="AL102" i="1"/>
  <c r="B33" i="1" l="1"/>
  <c r="B22" i="1"/>
  <c r="B24" i="1"/>
  <c r="B29" i="1"/>
  <c r="B23" i="1"/>
  <c r="B31" i="1"/>
  <c r="B27" i="1"/>
  <c r="B25" i="1"/>
  <c r="B28" i="1"/>
  <c r="B36" i="1"/>
  <c r="B35" i="1"/>
  <c r="B32" i="1"/>
  <c r="B30" i="1"/>
  <c r="B21" i="1"/>
  <c r="B37" i="1"/>
  <c r="B19" i="1"/>
  <c r="B20" i="1"/>
</calcChain>
</file>

<file path=xl/sharedStrings.xml><?xml version="1.0" encoding="utf-8"?>
<sst xmlns="http://schemas.openxmlformats.org/spreadsheetml/2006/main" count="169" uniqueCount="45">
  <si>
    <t>Резьба</t>
  </si>
  <si>
    <t>мах. обороты шпинделя</t>
  </si>
  <si>
    <t>Конус</t>
  </si>
  <si>
    <t>Параметры конуса</t>
  </si>
  <si>
    <t>градусов</t>
  </si>
  <si>
    <t>KM0</t>
  </si>
  <si>
    <t>KM1</t>
  </si>
  <si>
    <t>KM2</t>
  </si>
  <si>
    <t>KM3</t>
  </si>
  <si>
    <t>KM4</t>
  </si>
  <si>
    <t>KM5</t>
  </si>
  <si>
    <t>KM6</t>
  </si>
  <si>
    <t>соотношение</t>
  </si>
  <si>
    <t>шаг резьбы</t>
  </si>
  <si>
    <t>проходов в авто. Режиме</t>
  </si>
  <si>
    <t>// дюймовая</t>
  </si>
  <si>
    <t>линий энкодера</t>
  </si>
  <si>
    <t>В таблице резьб корректировать только шаг резьбы. 
Проходы в авто. режиме и максимальные обороты шпинделя просчитываюся и заполняются автомтически, так же их разрешено менять на свои.</t>
  </si>
  <si>
    <t>// метрическая</t>
  </si>
  <si>
    <t>скопировать и вставить с заменой в прошивку.</t>
  </si>
  <si>
    <t>скопировать и вставить в прошивку.</t>
  </si>
  <si>
    <t>Только для прошивки "Digital_Feed_7e2_2004_rus_AUTO"                   Разрешённые для правки параметры на красном фоне</t>
  </si>
  <si>
    <t>Конус (добавка к основным)</t>
  </si>
  <si>
    <t>мм</t>
  </si>
  <si>
    <t xml:space="preserve"> ниток/1"</t>
  </si>
  <si>
    <t>Данные на зелёном фоне</t>
  </si>
  <si>
    <t>Параметры железа для расчёта и проверки подач и для проверки коэффициентов резьб и конусов.
Коэффициенты резьб и конусов просчитываются при компиляции прошивки.</t>
  </si>
  <si>
    <t>Всё, что на зелёном фоне, скопировать и вставить с заменой в прошивку.</t>
  </si>
  <si>
    <t xml:space="preserve">Отскок резца 
в микрошагах </t>
  </si>
  <si>
    <t>шаг 
винта  Z</t>
  </si>
  <si>
    <t>шаг 
винта  X</t>
  </si>
  <si>
    <t>деление шага 
на драйвере Z</t>
  </si>
  <si>
    <t>деление шага 
на драйвере X</t>
  </si>
  <si>
    <t>ось</t>
  </si>
  <si>
    <t>люфт 
в мм</t>
  </si>
  <si>
    <t>Z</t>
  </si>
  <si>
    <t>X</t>
  </si>
  <si>
    <t xml:space="preserve"> </t>
  </si>
  <si>
    <t>Мин.</t>
  </si>
  <si>
    <t>Макс.</t>
  </si>
  <si>
    <t>Синхронная ПОДАЧА мм/об</t>
  </si>
  <si>
    <t>микро шагов
на 1 оборот ось Z</t>
  </si>
  <si>
    <t>микро шагов
на 1 оборот ось X</t>
  </si>
  <si>
    <t>кол-во шагов
на 1 оборот ось Z</t>
  </si>
  <si>
    <t>кол-во шагов 
на 1 оборот ось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</si>
</sst>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000"/>
  </numFmts>
  <fonts count="2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charset val="186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36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sz val="16"/>
      <color theme="0" tint="-0.499984740745262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1B7"/>
        <bgColor indexed="64"/>
      </patternFill>
    </fill>
    <fill>
      <patternFill patternType="solid">
        <fgColor rgb="FFFFEAE7"/>
        <bgColor indexed="64"/>
      </patternFill>
    </fill>
    <fill>
      <patternFill patternType="solid">
        <fgColor rgb="FFE7F1F9"/>
        <bgColor indexed="64"/>
      </patternFill>
    </fill>
    <fill>
      <patternFill patternType="solid">
        <fgColor rgb="FF9CFEB6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 applyProtection="1">
      <alignment vertical="center" wrapText="1"/>
      <protection hidden="1"/>
    </xf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Fill="1" applyProtection="1">
      <protection hidden="1"/>
    </xf>
    <xf numFmtId="0" fontId="2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0" fillId="0" borderId="0" xfId="0" applyFill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0" fillId="0" borderId="0" xfId="0" applyAlignment="1" applyProtection="1">
      <protection hidden="1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8" fillId="0" borderId="5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 hidden="1"/>
    </xf>
    <xf numFmtId="0" fontId="6" fillId="3" borderId="6" xfId="0" applyFont="1" applyFill="1" applyBorder="1" applyAlignment="1" applyProtection="1">
      <alignment horizontal="center" vertical="center"/>
      <protection locked="0" hidden="1"/>
    </xf>
    <xf numFmtId="0" fontId="12" fillId="0" borderId="0" xfId="0" applyFont="1" applyFill="1" applyBorder="1" applyProtection="1">
      <protection hidden="1"/>
    </xf>
    <xf numFmtId="0" fontId="6" fillId="0" borderId="19" xfId="0" applyFont="1" applyFill="1" applyBorder="1" applyAlignment="1" applyProtection="1">
      <alignment horizontal="center" vertical="center"/>
      <protection locked="0" hidden="1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vertical="center" wrapText="1"/>
      <protection hidden="1"/>
    </xf>
    <xf numFmtId="0" fontId="5" fillId="0" borderId="0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Border="1" applyProtection="1">
      <protection hidden="1"/>
    </xf>
    <xf numFmtId="0" fontId="7" fillId="0" borderId="3" xfId="0" applyFont="1" applyFill="1" applyBorder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0" fillId="0" borderId="0" xfId="0" applyFill="1" applyBorder="1" applyProtection="1">
      <protection hidden="1"/>
    </xf>
    <xf numFmtId="0" fontId="15" fillId="0" borderId="5" xfId="0" applyFont="1" applyFill="1" applyBorder="1" applyAlignment="1" applyProtection="1">
      <alignment horizontal="left" vertical="center"/>
      <protection hidden="1"/>
    </xf>
    <xf numFmtId="0" fontId="15" fillId="0" borderId="7" xfId="0" applyFont="1" applyFill="1" applyBorder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0" borderId="0" xfId="0" applyFont="1" applyFill="1" applyBorder="1" applyAlignment="1" applyProtection="1">
      <protection hidden="1"/>
    </xf>
    <xf numFmtId="0" fontId="19" fillId="0" borderId="0" xfId="0" applyFont="1" applyFill="1" applyBorder="1" applyAlignment="1" applyProtection="1"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33" xfId="0" applyFont="1" applyFill="1" applyBorder="1" applyAlignment="1" applyProtection="1">
      <alignment horizontal="center" vertical="center"/>
      <protection hidden="1"/>
    </xf>
    <xf numFmtId="0" fontId="7" fillId="0" borderId="34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/>
      <protection hidden="1"/>
    </xf>
    <xf numFmtId="0" fontId="12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vertical="center" wrapText="1"/>
      <protection hidden="1"/>
    </xf>
    <xf numFmtId="0" fontId="22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protection hidden="1"/>
    </xf>
    <xf numFmtId="0" fontId="6" fillId="0" borderId="5" xfId="0" applyFont="1" applyBorder="1" applyAlignment="1" applyProtection="1">
      <alignment vertical="center"/>
      <protection hidden="1"/>
    </xf>
    <xf numFmtId="0" fontId="6" fillId="0" borderId="7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hidden="1"/>
    </xf>
    <xf numFmtId="1" fontId="4" fillId="0" borderId="0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164" fontId="4" fillId="0" borderId="0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165" fontId="4" fillId="0" borderId="0" xfId="0" applyNumberFormat="1" applyFont="1" applyFill="1" applyBorder="1" applyProtection="1">
      <protection hidden="1"/>
    </xf>
    <xf numFmtId="0" fontId="4" fillId="0" borderId="0" xfId="0" applyFont="1" applyFill="1" applyProtection="1">
      <protection hidden="1"/>
    </xf>
    <xf numFmtId="0" fontId="4" fillId="0" borderId="0" xfId="1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Protection="1"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Border="1" applyProtection="1">
      <protection hidden="1"/>
    </xf>
    <xf numFmtId="0" fontId="20" fillId="0" borderId="0" xfId="0" applyFont="1" applyFill="1" applyBorder="1" applyAlignment="1" applyProtection="1">
      <alignment horizontal="center" vertical="center"/>
      <protection hidden="1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Protection="1"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protection hidden="1"/>
    </xf>
    <xf numFmtId="0" fontId="7" fillId="0" borderId="35" xfId="0" applyFont="1" applyFill="1" applyBorder="1" applyAlignment="1" applyProtection="1">
      <alignment horizontal="center" vertical="center"/>
      <protection hidden="1"/>
    </xf>
    <xf numFmtId="0" fontId="7" fillId="0" borderId="13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Protection="1">
      <protection hidden="1"/>
    </xf>
    <xf numFmtId="0" fontId="0" fillId="0" borderId="0" xfId="0" applyFont="1" applyFill="1" applyAlignment="1" applyProtection="1">
      <alignment vertical="center" wrapText="1"/>
      <protection hidden="1"/>
    </xf>
    <xf numFmtId="0" fontId="0" fillId="0" borderId="0" xfId="0" applyFont="1" applyFill="1" applyBorder="1" applyProtection="1">
      <protection hidden="1"/>
    </xf>
    <xf numFmtId="0" fontId="0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left" indent="1"/>
      <protection hidden="1"/>
    </xf>
    <xf numFmtId="0" fontId="6" fillId="5" borderId="0" xfId="0" applyFont="1" applyFill="1" applyBorder="1" applyAlignment="1" applyProtection="1">
      <alignment horizontal="left" indent="1"/>
      <protection hidden="1"/>
    </xf>
    <xf numFmtId="0" fontId="6" fillId="5" borderId="2" xfId="0" applyFont="1" applyFill="1" applyBorder="1" applyAlignment="1" applyProtection="1">
      <alignment horizontal="left" indent="1"/>
      <protection hidden="1"/>
    </xf>
    <xf numFmtId="0" fontId="6" fillId="5" borderId="12" xfId="0" applyFont="1" applyFill="1" applyBorder="1" applyAlignment="1" applyProtection="1">
      <alignment vertical="center"/>
      <protection hidden="1"/>
    </xf>
    <xf numFmtId="0" fontId="6" fillId="5" borderId="0" xfId="0" applyFont="1" applyFill="1" applyBorder="1" applyAlignment="1" applyProtection="1">
      <alignment vertical="center"/>
      <protection hidden="1"/>
    </xf>
    <xf numFmtId="0" fontId="6" fillId="5" borderId="2" xfId="0" applyFont="1" applyFill="1" applyBorder="1" applyAlignment="1" applyProtection="1">
      <alignment vertical="center"/>
      <protection hidden="1"/>
    </xf>
    <xf numFmtId="0" fontId="6" fillId="5" borderId="13" xfId="0" applyFont="1" applyFill="1" applyBorder="1" applyAlignment="1" applyProtection="1">
      <alignment vertical="center"/>
      <protection hidden="1"/>
    </xf>
    <xf numFmtId="0" fontId="6" fillId="5" borderId="14" xfId="0" applyFont="1" applyFill="1" applyBorder="1" applyAlignment="1" applyProtection="1">
      <alignment vertical="center"/>
      <protection hidden="1"/>
    </xf>
    <xf numFmtId="0" fontId="6" fillId="5" borderId="15" xfId="0" applyFont="1" applyFill="1" applyBorder="1" applyAlignment="1" applyProtection="1">
      <alignment vertical="center"/>
      <protection hidden="1"/>
    </xf>
    <xf numFmtId="0" fontId="6" fillId="0" borderId="24" xfId="0" applyFont="1" applyBorder="1" applyAlignment="1" applyProtection="1">
      <alignment horizontal="center" vertical="center"/>
      <protection hidden="1"/>
    </xf>
    <xf numFmtId="0" fontId="6" fillId="0" borderId="20" xfId="0" applyFont="1" applyBorder="1" applyAlignment="1" applyProtection="1">
      <alignment horizontal="center" vertical="center"/>
      <protection hidden="1"/>
    </xf>
    <xf numFmtId="0" fontId="6" fillId="0" borderId="24" xfId="0" applyFont="1" applyFill="1" applyBorder="1" applyAlignment="1" applyProtection="1">
      <alignment horizontal="center" vertical="center"/>
      <protection hidden="1"/>
    </xf>
    <xf numFmtId="0" fontId="6" fillId="0" borderId="20" xfId="0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7" fillId="4" borderId="28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11" xfId="0" applyFont="1" applyFill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0" fontId="6" fillId="0" borderId="26" xfId="0" applyFont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4" borderId="27" xfId="0" applyFont="1" applyFill="1" applyBorder="1" applyAlignment="1" applyProtection="1">
      <alignment horizontal="center" vertical="center"/>
      <protection hidden="1"/>
    </xf>
    <xf numFmtId="0" fontId="1" fillId="4" borderId="4" xfId="0" applyFont="1" applyFill="1" applyBorder="1" applyAlignment="1" applyProtection="1">
      <alignment horizontal="center" vertical="center"/>
      <protection hidden="1"/>
    </xf>
    <xf numFmtId="0" fontId="1" fillId="4" borderId="30" xfId="0" applyFont="1" applyFill="1" applyBorder="1" applyAlignment="1" applyProtection="1">
      <alignment horizontal="center" vertical="center"/>
      <protection hidden="1"/>
    </xf>
    <xf numFmtId="0" fontId="1" fillId="4" borderId="8" xfId="0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 applyProtection="1">
      <alignment horizontal="center" vertical="center"/>
      <protection hidden="1"/>
    </xf>
    <xf numFmtId="0" fontId="1" fillId="4" borderId="32" xfId="0" applyFont="1" applyFill="1" applyBorder="1" applyAlignment="1" applyProtection="1">
      <alignment horizontal="center" vertical="center"/>
      <protection hidden="1"/>
    </xf>
    <xf numFmtId="0" fontId="18" fillId="5" borderId="27" xfId="0" applyFont="1" applyFill="1" applyBorder="1" applyAlignment="1" applyProtection="1">
      <alignment horizontal="left" vertical="center"/>
      <protection hidden="1"/>
    </xf>
    <xf numFmtId="0" fontId="18" fillId="5" borderId="4" xfId="0" applyFont="1" applyFill="1" applyBorder="1" applyAlignment="1" applyProtection="1">
      <alignment horizontal="left" vertical="center"/>
      <protection hidden="1"/>
    </xf>
    <xf numFmtId="0" fontId="18" fillId="5" borderId="30" xfId="0" applyFont="1" applyFill="1" applyBorder="1" applyAlignment="1" applyProtection="1">
      <alignment horizontal="left" vertical="center"/>
      <protection hidden="1"/>
    </xf>
    <xf numFmtId="0" fontId="16" fillId="4" borderId="16" xfId="0" applyFont="1" applyFill="1" applyBorder="1" applyAlignment="1" applyProtection="1">
      <alignment horizontal="center" vertical="center" wrapText="1"/>
      <protection hidden="1"/>
    </xf>
    <xf numFmtId="0" fontId="16" fillId="4" borderId="9" xfId="0" applyFont="1" applyFill="1" applyBorder="1" applyAlignment="1" applyProtection="1">
      <alignment horizontal="center" vertical="center" wrapText="1"/>
      <protection hidden="1"/>
    </xf>
    <xf numFmtId="0" fontId="16" fillId="4" borderId="10" xfId="0" applyFont="1" applyFill="1" applyBorder="1" applyAlignment="1" applyProtection="1">
      <alignment horizontal="center" vertical="center" wrapText="1"/>
      <protection hidden="1"/>
    </xf>
    <xf numFmtId="0" fontId="16" fillId="4" borderId="12" xfId="0" applyFont="1" applyFill="1" applyBorder="1" applyAlignment="1" applyProtection="1">
      <alignment horizontal="center" vertical="center" wrapText="1"/>
      <protection hidden="1"/>
    </xf>
    <xf numFmtId="0" fontId="16" fillId="4" borderId="0" xfId="0" applyFont="1" applyFill="1" applyBorder="1" applyAlignment="1" applyProtection="1">
      <alignment horizontal="center" vertical="center" wrapText="1"/>
      <protection hidden="1"/>
    </xf>
    <xf numFmtId="0" fontId="16" fillId="4" borderId="23" xfId="0" applyFont="1" applyFill="1" applyBorder="1" applyAlignment="1" applyProtection="1">
      <alignment horizontal="center" vertical="center" wrapText="1"/>
      <protection hidden="1"/>
    </xf>
    <xf numFmtId="0" fontId="14" fillId="4" borderId="27" xfId="0" applyFont="1" applyFill="1" applyBorder="1" applyAlignment="1" applyProtection="1">
      <alignment horizontal="center" vertical="center" wrapText="1"/>
      <protection hidden="1"/>
    </xf>
    <xf numFmtId="0" fontId="14" fillId="4" borderId="4" xfId="0" applyFont="1" applyFill="1" applyBorder="1" applyAlignment="1" applyProtection="1">
      <alignment horizontal="center" vertical="center" wrapText="1"/>
      <protection hidden="1"/>
    </xf>
    <xf numFmtId="0" fontId="14" fillId="4" borderId="28" xfId="0" applyFont="1" applyFill="1" applyBorder="1" applyAlignment="1" applyProtection="1">
      <alignment horizontal="center" vertical="center" wrapText="1"/>
      <protection hidden="1"/>
    </xf>
    <xf numFmtId="0" fontId="14" fillId="4" borderId="8" xfId="0" applyFont="1" applyFill="1" applyBorder="1" applyAlignment="1" applyProtection="1">
      <alignment horizontal="center" vertical="center" wrapText="1"/>
      <protection hidden="1"/>
    </xf>
    <xf numFmtId="0" fontId="14" fillId="4" borderId="1" xfId="0" applyFont="1" applyFill="1" applyBorder="1" applyAlignment="1" applyProtection="1">
      <alignment horizontal="center" vertical="center" wrapText="1"/>
      <protection hidden="1"/>
    </xf>
    <xf numFmtId="0" fontId="14" fillId="4" borderId="11" xfId="0" applyFont="1" applyFill="1" applyBorder="1" applyAlignment="1" applyProtection="1">
      <alignment horizontal="center" vertical="center" wrapText="1"/>
      <protection hidden="1"/>
    </xf>
    <xf numFmtId="0" fontId="9" fillId="4" borderId="3" xfId="0" applyFont="1" applyFill="1" applyBorder="1" applyAlignment="1" applyProtection="1">
      <alignment horizontal="center" vertical="center" wrapText="1"/>
      <protection hidden="1"/>
    </xf>
    <xf numFmtId="0" fontId="7" fillId="4" borderId="3" xfId="0" applyFont="1" applyFill="1" applyBorder="1" applyAlignment="1" applyProtection="1">
      <alignment horizontal="center" vertical="center" wrapText="1"/>
      <protection hidden="1"/>
    </xf>
    <xf numFmtId="0" fontId="7" fillId="4" borderId="5" xfId="0" applyFont="1" applyFill="1" applyBorder="1" applyAlignment="1" applyProtection="1">
      <alignment horizontal="center" vertical="center" wrapText="1"/>
      <protection hidden="1"/>
    </xf>
    <xf numFmtId="0" fontId="13" fillId="5" borderId="12" xfId="0" applyFont="1" applyFill="1" applyBorder="1" applyAlignment="1" applyProtection="1">
      <alignment horizontal="left"/>
      <protection hidden="1"/>
    </xf>
    <xf numFmtId="0" fontId="13" fillId="5" borderId="0" xfId="0" applyFont="1" applyFill="1" applyBorder="1" applyAlignment="1" applyProtection="1">
      <alignment horizontal="left"/>
      <protection hidden="1"/>
    </xf>
    <xf numFmtId="0" fontId="7" fillId="4" borderId="16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9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11" xfId="0" applyNumberFormat="1" applyFont="1" applyFill="1" applyBorder="1" applyAlignment="1" applyProtection="1">
      <alignment horizontal="center" vertical="center" wrapText="1"/>
      <protection hidden="1"/>
    </xf>
    <xf numFmtId="0" fontId="6" fillId="5" borderId="13" xfId="0" applyFont="1" applyFill="1" applyBorder="1" applyAlignment="1" applyProtection="1">
      <alignment horizontal="left" indent="1"/>
      <protection hidden="1"/>
    </xf>
    <xf numFmtId="0" fontId="6" fillId="5" borderId="14" xfId="0" applyFont="1" applyFill="1" applyBorder="1" applyAlignment="1" applyProtection="1">
      <alignment horizontal="left" indent="1"/>
      <protection hidden="1"/>
    </xf>
    <xf numFmtId="0" fontId="6" fillId="5" borderId="15" xfId="0" applyFont="1" applyFill="1" applyBorder="1" applyAlignment="1" applyProtection="1">
      <alignment horizontal="left" indent="1"/>
      <protection hidden="1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4" borderId="27" xfId="0" applyFont="1" applyFill="1" applyBorder="1" applyAlignment="1" applyProtection="1">
      <alignment vertical="center"/>
      <protection hidden="1"/>
    </xf>
    <xf numFmtId="0" fontId="6" fillId="4" borderId="4" xfId="0" applyFont="1" applyFill="1" applyBorder="1" applyAlignment="1" applyProtection="1">
      <alignment vertical="center"/>
      <protection hidden="1"/>
    </xf>
    <xf numFmtId="0" fontId="6" fillId="4" borderId="30" xfId="0" applyFont="1" applyFill="1" applyBorder="1" applyAlignment="1" applyProtection="1">
      <alignment vertical="center"/>
      <protection hidden="1"/>
    </xf>
    <xf numFmtId="0" fontId="6" fillId="4" borderId="8" xfId="0" applyFont="1" applyFill="1" applyBorder="1" applyAlignment="1" applyProtection="1">
      <alignment vertical="center"/>
      <protection hidden="1"/>
    </xf>
    <xf numFmtId="0" fontId="6" fillId="4" borderId="1" xfId="0" applyFont="1" applyFill="1" applyBorder="1" applyAlignment="1" applyProtection="1">
      <alignment vertical="center"/>
      <protection hidden="1"/>
    </xf>
    <xf numFmtId="0" fontId="6" fillId="5" borderId="27" xfId="0" applyFont="1" applyFill="1" applyBorder="1" applyAlignment="1" applyProtection="1">
      <alignment vertical="center"/>
      <protection hidden="1"/>
    </xf>
    <xf numFmtId="0" fontId="6" fillId="5" borderId="4" xfId="0" applyFont="1" applyFill="1" applyBorder="1" applyAlignment="1" applyProtection="1">
      <alignment vertical="center"/>
      <protection hidden="1"/>
    </xf>
    <xf numFmtId="0" fontId="10" fillId="4" borderId="17" xfId="0" applyFont="1" applyFill="1" applyBorder="1" applyAlignment="1" applyProtection="1">
      <alignment horizontal="center"/>
      <protection hidden="1"/>
    </xf>
    <xf numFmtId="0" fontId="10" fillId="4" borderId="21" xfId="0" applyFont="1" applyFill="1" applyBorder="1" applyAlignment="1" applyProtection="1">
      <alignment horizontal="center"/>
      <protection hidden="1"/>
    </xf>
    <xf numFmtId="0" fontId="10" fillId="4" borderId="22" xfId="0" applyFont="1" applyFill="1" applyBorder="1" applyAlignment="1" applyProtection="1">
      <alignment horizontal="center"/>
      <protection hidden="1"/>
    </xf>
    <xf numFmtId="0" fontId="6" fillId="5" borderId="12" xfId="0" applyFont="1" applyFill="1" applyBorder="1" applyAlignment="1" applyProtection="1">
      <protection hidden="1"/>
    </xf>
    <xf numFmtId="0" fontId="6" fillId="5" borderId="0" xfId="0" applyFont="1" applyFill="1" applyBorder="1" applyAlignment="1" applyProtection="1">
      <protection hidden="1"/>
    </xf>
    <xf numFmtId="0" fontId="6" fillId="5" borderId="2" xfId="0" applyFont="1" applyFill="1" applyBorder="1" applyAlignment="1" applyProtection="1">
      <protection hidden="1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protection hidden="1"/>
    </xf>
    <xf numFmtId="0" fontId="6" fillId="5" borderId="14" xfId="0" applyFont="1" applyFill="1" applyBorder="1" applyAlignment="1" applyProtection="1">
      <protection hidden="1"/>
    </xf>
    <xf numFmtId="0" fontId="6" fillId="5" borderId="15" xfId="0" applyFont="1" applyFill="1" applyBorder="1" applyAlignment="1" applyProtection="1">
      <protection hidden="1"/>
    </xf>
    <xf numFmtId="0" fontId="24" fillId="4" borderId="16" xfId="0" applyNumberFormat="1" applyFont="1" applyFill="1" applyBorder="1" applyAlignment="1" applyProtection="1">
      <alignment horizontal="center" vertical="center" wrapText="1"/>
      <protection hidden="1"/>
    </xf>
    <xf numFmtId="0" fontId="24" fillId="4" borderId="10" xfId="0" applyNumberFormat="1" applyFont="1" applyFill="1" applyBorder="1" applyAlignment="1" applyProtection="1">
      <alignment horizontal="center" vertical="center" wrapText="1"/>
      <protection hidden="1"/>
    </xf>
    <xf numFmtId="0" fontId="24" fillId="4" borderId="12" xfId="0" applyNumberFormat="1" applyFont="1" applyFill="1" applyBorder="1" applyAlignment="1" applyProtection="1">
      <alignment horizontal="center" vertical="center" wrapText="1"/>
      <protection hidden="1"/>
    </xf>
    <xf numFmtId="0" fontId="24" fillId="4" borderId="23" xfId="0" applyNumberFormat="1" applyFont="1" applyFill="1" applyBorder="1" applyAlignment="1" applyProtection="1">
      <alignment horizontal="center" vertical="center" wrapText="1"/>
      <protection hidden="1"/>
    </xf>
    <xf numFmtId="0" fontId="24" fillId="4" borderId="8" xfId="0" applyNumberFormat="1" applyFont="1" applyFill="1" applyBorder="1" applyAlignment="1" applyProtection="1">
      <alignment horizontal="center" vertical="center" wrapText="1"/>
      <protection hidden="1"/>
    </xf>
    <xf numFmtId="0" fontId="24" fillId="4" borderId="11" xfId="0" applyNumberFormat="1" applyFont="1" applyFill="1" applyBorder="1" applyAlignment="1" applyProtection="1">
      <alignment horizontal="center" vertical="center" wrapText="1"/>
      <protection hidden="1"/>
    </xf>
    <xf numFmtId="0" fontId="6" fillId="6" borderId="35" xfId="0" applyFont="1" applyFill="1" applyBorder="1" applyAlignment="1" applyProtection="1">
      <alignment horizontal="center" vertical="center"/>
      <protection hidden="1"/>
    </xf>
    <xf numFmtId="0" fontId="6" fillId="6" borderId="20" xfId="0" applyFont="1" applyFill="1" applyBorder="1" applyAlignment="1" applyProtection="1">
      <alignment horizontal="center" vertical="center"/>
      <protection hidden="1"/>
    </xf>
    <xf numFmtId="0" fontId="6" fillId="6" borderId="40" xfId="0" applyFont="1" applyFill="1" applyBorder="1" applyAlignment="1" applyProtection="1">
      <alignment horizontal="center" vertical="center"/>
      <protection hidden="1"/>
    </xf>
    <xf numFmtId="0" fontId="6" fillId="6" borderId="26" xfId="0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Fill="1" applyBorder="1" applyAlignment="1" applyProtection="1">
      <alignment horizontal="center" vertical="center"/>
      <protection hidden="1"/>
    </xf>
    <xf numFmtId="0" fontId="19" fillId="4" borderId="17" xfId="0" applyFont="1" applyFill="1" applyBorder="1" applyAlignment="1" applyProtection="1">
      <alignment horizontal="center"/>
      <protection hidden="1"/>
    </xf>
    <xf numFmtId="0" fontId="19" fillId="4" borderId="21" xfId="0" applyFont="1" applyFill="1" applyBorder="1" applyAlignment="1" applyProtection="1">
      <alignment horizontal="center"/>
      <protection hidden="1"/>
    </xf>
    <xf numFmtId="0" fontId="19" fillId="4" borderId="22" xfId="0" applyFont="1" applyFill="1" applyBorder="1" applyAlignment="1" applyProtection="1">
      <alignment horizontal="center"/>
      <protection hidden="1"/>
    </xf>
    <xf numFmtId="0" fontId="6" fillId="4" borderId="32" xfId="0" applyFont="1" applyFill="1" applyBorder="1" applyAlignment="1" applyProtection="1">
      <alignment vertical="center"/>
      <protection hidden="1"/>
    </xf>
    <xf numFmtId="0" fontId="7" fillId="4" borderId="37" xfId="0" applyFont="1" applyFill="1" applyBorder="1" applyAlignment="1" applyProtection="1">
      <alignment horizontal="center" vertical="center" wrapText="1"/>
      <protection hidden="1"/>
    </xf>
    <xf numFmtId="0" fontId="23" fillId="2" borderId="37" xfId="0" applyFont="1" applyFill="1" applyBorder="1" applyAlignment="1" applyProtection="1">
      <alignment horizontal="center" vertical="center"/>
      <protection locked="0"/>
    </xf>
    <xf numFmtId="0" fontId="23" fillId="2" borderId="38" xfId="0" applyFont="1" applyFill="1" applyBorder="1" applyAlignment="1" applyProtection="1">
      <alignment horizontal="center" vertical="center"/>
      <protection locked="0"/>
    </xf>
    <xf numFmtId="0" fontId="17" fillId="4" borderId="16" xfId="0" applyFont="1" applyFill="1" applyBorder="1" applyAlignment="1" applyProtection="1">
      <alignment horizontal="center" vertical="center" wrapText="1"/>
      <protection hidden="1"/>
    </xf>
    <xf numFmtId="0" fontId="17" fillId="4" borderId="9" xfId="0" applyFont="1" applyFill="1" applyBorder="1" applyAlignment="1" applyProtection="1">
      <alignment horizontal="center" vertical="center" wrapText="1"/>
      <protection hidden="1"/>
    </xf>
    <xf numFmtId="0" fontId="17" fillId="4" borderId="10" xfId="0" applyFont="1" applyFill="1" applyBorder="1" applyAlignment="1" applyProtection="1">
      <alignment horizontal="center" vertical="center" wrapText="1"/>
      <protection hidden="1"/>
    </xf>
    <xf numFmtId="0" fontId="17" fillId="4" borderId="12" xfId="0" applyFont="1" applyFill="1" applyBorder="1" applyAlignment="1" applyProtection="1">
      <alignment horizontal="center" vertical="center" wrapText="1"/>
      <protection hidden="1"/>
    </xf>
    <xf numFmtId="0" fontId="17" fillId="4" borderId="0" xfId="0" applyFont="1" applyFill="1" applyBorder="1" applyAlignment="1" applyProtection="1">
      <alignment horizontal="center" vertical="center" wrapText="1"/>
      <protection hidden="1"/>
    </xf>
    <xf numFmtId="0" fontId="17" fillId="4" borderId="23" xfId="0" applyFont="1" applyFill="1" applyBorder="1" applyAlignment="1" applyProtection="1">
      <alignment horizontal="center" vertical="center" wrapText="1"/>
      <protection hidden="1"/>
    </xf>
    <xf numFmtId="0" fontId="17" fillId="4" borderId="13" xfId="0" applyFont="1" applyFill="1" applyBorder="1" applyAlignment="1" applyProtection="1">
      <alignment horizontal="center" vertical="center" wrapText="1"/>
      <protection hidden="1"/>
    </xf>
    <xf numFmtId="0" fontId="17" fillId="4" borderId="14" xfId="0" applyFont="1" applyFill="1" applyBorder="1" applyAlignment="1" applyProtection="1">
      <alignment horizontal="center" vertical="center" wrapText="1"/>
      <protection hidden="1"/>
    </xf>
    <xf numFmtId="0" fontId="17" fillId="4" borderId="39" xfId="0" applyFont="1" applyFill="1" applyBorder="1" applyAlignment="1" applyProtection="1">
      <alignment horizontal="center" vertical="center" wrapText="1"/>
      <protection hidden="1"/>
    </xf>
    <xf numFmtId="0" fontId="7" fillId="4" borderId="0" xfId="0" applyFont="1" applyFill="1" applyBorder="1" applyAlignment="1" applyProtection="1">
      <alignment horizontal="center" vertical="center" wrapText="1"/>
      <protection hidden="1"/>
    </xf>
    <xf numFmtId="0" fontId="23" fillId="2" borderId="0" xfId="0" applyFont="1" applyFill="1" applyBorder="1" applyAlignment="1" applyProtection="1">
      <alignment horizontal="center" vertical="center"/>
      <protection locked="0"/>
    </xf>
    <xf numFmtId="0" fontId="23" fillId="2" borderId="14" xfId="0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hidden="1"/>
    </xf>
    <xf numFmtId="0" fontId="7" fillId="4" borderId="32" xfId="0" applyFont="1" applyFill="1" applyBorder="1" applyAlignment="1" applyProtection="1">
      <alignment horizontal="center" vertical="center" wrapText="1"/>
      <protection hidden="1"/>
    </xf>
    <xf numFmtId="0" fontId="23" fillId="2" borderId="2" xfId="0" applyFont="1" applyFill="1" applyBorder="1" applyAlignment="1" applyProtection="1">
      <alignment horizontal="center" vertical="center"/>
      <protection locked="0"/>
    </xf>
    <xf numFmtId="0" fontId="23" fillId="2" borderId="15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23" fillId="2" borderId="12" xfId="0" applyFont="1" applyFill="1" applyBorder="1" applyAlignment="1" applyProtection="1">
      <alignment horizontal="center" vertical="center"/>
      <protection locked="0"/>
    </xf>
    <xf numFmtId="0" fontId="23" fillId="2" borderId="13" xfId="0" applyFont="1" applyFill="1" applyBorder="1" applyAlignment="1" applyProtection="1">
      <alignment horizontal="center" vertical="center"/>
      <protection locked="0"/>
    </xf>
    <xf numFmtId="0" fontId="7" fillId="4" borderId="38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7" fillId="4" borderId="41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42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5" xfId="0" applyFont="1" applyBorder="1" applyAlignment="1" applyProtection="1">
      <alignment horizontal="center" vertical="center"/>
      <protection hidden="1"/>
    </xf>
    <xf numFmtId="0" fontId="6" fillId="6" borderId="3" xfId="0" applyFont="1" applyFill="1" applyBorder="1" applyAlignment="1" applyProtection="1">
      <alignment horizontal="center" vertical="center"/>
      <protection hidden="1"/>
    </xf>
    <xf numFmtId="0" fontId="6" fillId="6" borderId="5" xfId="0" applyFont="1" applyFill="1" applyBorder="1" applyAlignment="1" applyProtection="1">
      <alignment horizontal="center" vertical="center"/>
      <protection hidden="1"/>
    </xf>
    <xf numFmtId="0" fontId="6" fillId="6" borderId="6" xfId="0" applyFont="1" applyFill="1" applyBorder="1" applyAlignment="1" applyProtection="1">
      <alignment horizontal="center" vertical="center"/>
      <protection hidden="1"/>
    </xf>
    <xf numFmtId="0" fontId="6" fillId="6" borderId="7" xfId="0" applyFont="1" applyFill="1" applyBorder="1" applyAlignment="1" applyProtection="1">
      <alignment horizontal="center" vertical="center"/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7" fillId="4" borderId="10" xfId="0" applyFont="1" applyFill="1" applyBorder="1" applyAlignment="1" applyProtection="1">
      <alignment horizontal="center" vertical="center" wrapText="1"/>
      <protection hidden="1"/>
    </xf>
    <xf numFmtId="0" fontId="23" fillId="2" borderId="27" xfId="0" applyFont="1" applyFill="1" applyBorder="1" applyAlignment="1" applyProtection="1">
      <alignment horizontal="center" vertical="center"/>
      <protection locked="0"/>
    </xf>
    <xf numFmtId="0" fontId="23" fillId="2" borderId="28" xfId="0" applyFont="1" applyFill="1" applyBorder="1" applyAlignment="1" applyProtection="1">
      <alignment horizontal="center" vertical="center"/>
      <protection locked="0"/>
    </xf>
    <xf numFmtId="0" fontId="23" fillId="2" borderId="39" xfId="0" applyFont="1" applyFill="1" applyBorder="1" applyAlignment="1" applyProtection="1">
      <alignment horizontal="center" vertical="center"/>
      <protection locked="0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23" fillId="2" borderId="4" xfId="0" applyFont="1" applyFill="1" applyBorder="1" applyAlignment="1" applyProtection="1">
      <alignment horizontal="center" vertical="center"/>
      <protection locked="0"/>
    </xf>
    <xf numFmtId="0" fontId="7" fillId="4" borderId="43" xfId="0" applyFont="1" applyFill="1" applyBorder="1" applyAlignment="1" applyProtection="1">
      <alignment horizontal="center" vertical="center" wrapText="1"/>
      <protection hidden="1"/>
    </xf>
    <xf numFmtId="0" fontId="7" fillId="4" borderId="44" xfId="0" applyFont="1" applyFill="1" applyBorder="1" applyAlignment="1" applyProtection="1">
      <alignment horizontal="center" vertical="center" wrapText="1"/>
      <protection hidden="1"/>
    </xf>
    <xf numFmtId="0" fontId="23" fillId="2" borderId="23" xfId="0" applyFont="1" applyFill="1" applyBorder="1" applyAlignment="1" applyProtection="1">
      <alignment horizontal="center" vertical="center"/>
      <protection locked="0"/>
    </xf>
    <xf numFmtId="0" fontId="7" fillId="4" borderId="11" xfId="0" applyFont="1" applyFill="1" applyBorder="1" applyAlignment="1" applyProtection="1">
      <alignment horizontal="center" vertical="center"/>
      <protection hidden="1"/>
    </xf>
    <xf numFmtId="0" fontId="7" fillId="4" borderId="45" xfId="0" applyFont="1" applyFill="1" applyBorder="1" applyAlignment="1" applyProtection="1">
      <alignment horizontal="center" vertical="center" wrapText="1"/>
      <protection hidden="1"/>
    </xf>
    <xf numFmtId="0" fontId="7" fillId="4" borderId="46" xfId="0" applyFont="1" applyFill="1" applyBorder="1" applyAlignment="1" applyProtection="1">
      <alignment horizontal="center" vertical="center"/>
      <protection hidden="1"/>
    </xf>
    <xf numFmtId="0" fontId="23" fillId="2" borderId="47" xfId="0" applyFont="1" applyFill="1" applyBorder="1" applyAlignment="1" applyProtection="1">
      <alignment horizontal="center" vertical="center"/>
      <protection locked="0"/>
    </xf>
    <xf numFmtId="0" fontId="23" fillId="2" borderId="48" xfId="0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6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gradientFill degree="90">
          <stop position="0">
            <color theme="0"/>
          </stop>
          <stop position="1">
            <color theme="0"/>
          </stop>
        </gradientFill>
      </fill>
    </dxf>
    <dxf>
      <fill>
        <patternFill>
          <bgColor theme="0"/>
        </patternFill>
      </fill>
    </dxf>
    <dxf>
      <font>
        <b val="0"/>
        <i val="0"/>
      </font>
      <fill>
        <gradientFill degree="90">
          <stop position="0">
            <color theme="0"/>
          </stop>
          <stop position="0.5">
            <color theme="0"/>
          </stop>
          <stop position="1">
            <color theme="0"/>
          </stop>
        </gradientFill>
      </fill>
    </dxf>
    <dxf>
      <font>
        <b val="0"/>
        <i val="0"/>
      </font>
      <fill>
        <gradientFill>
          <stop position="0">
            <color theme="0"/>
          </stop>
          <stop position="0.5">
            <color theme="0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FFC1B7"/>
      <color rgb="FFFF9966"/>
      <color rgb="FFFF6600"/>
      <color rgb="FFFF3300"/>
      <color rgb="FFE7F1F9"/>
      <color rgb="FF8AFEA8"/>
      <color rgb="FF9CFEB6"/>
      <color rgb="FFFE7976"/>
      <color rgb="FFFFDBD5"/>
      <color rgb="FFFFE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30619</xdr:colOff>
      <xdr:row>2</xdr:row>
      <xdr:rowOff>10206</xdr:rowOff>
    </xdr:from>
    <xdr:ext cx="583973" cy="139133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49D92E6-EA24-4BBF-BACB-2F19CF94C5D1}"/>
            </a:ext>
          </a:extLst>
        </xdr:cNvPr>
        <xdr:cNvSpPr txBox="1"/>
      </xdr:nvSpPr>
      <xdr:spPr>
        <a:xfrm rot="16200000">
          <a:off x="-128132" y="740457"/>
          <a:ext cx="1391333" cy="5839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200">
              <a:solidFill>
                <a:sysClr val="windowText" lastClr="000000"/>
              </a:solidFill>
            </a:rPr>
            <a:t>Лист </a:t>
          </a:r>
          <a:r>
            <a:rPr lang="ru-RU" sz="1400">
              <a:solidFill>
                <a:sysClr val="windowText" lastClr="000000"/>
              </a:solidFill>
            </a:rPr>
            <a:t>защищён</a:t>
          </a:r>
          <a:r>
            <a:rPr lang="ru-RU" sz="1200">
              <a:solidFill>
                <a:sysClr val="windowText" lastClr="000000"/>
              </a:solidFill>
            </a:rPr>
            <a:t> паролем 000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D159"/>
  <sheetViews>
    <sheetView tabSelected="1" zoomScale="80" zoomScaleNormal="80" workbookViewId="0">
      <pane ySplit="1" topLeftCell="A2" activePane="bottomLeft" state="frozen"/>
      <selection pane="bottomLeft" activeCell="X19" sqref="X19"/>
    </sheetView>
  </sheetViews>
  <sheetFormatPr defaultColWidth="9.109375" defaultRowHeight="14.4" x14ac:dyDescent="0.3"/>
  <cols>
    <col min="1" max="1" width="3.6640625" style="2" customWidth="1"/>
    <col min="2" max="29" width="10.6640625" style="2" customWidth="1"/>
    <col min="30" max="48" width="10.6640625" style="53" customWidth="1"/>
    <col min="49" max="61" width="10.6640625" style="2" customWidth="1"/>
    <col min="62" max="16384" width="9.109375" style="2"/>
  </cols>
  <sheetData>
    <row r="1" spans="1:48" ht="18.75" customHeight="1" x14ac:dyDescent="0.4">
      <c r="B1" s="98" t="s">
        <v>21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60"/>
      <c r="AE1" s="60"/>
      <c r="AF1" s="60"/>
      <c r="AG1" s="60"/>
      <c r="AH1" s="60"/>
      <c r="AI1" s="60"/>
      <c r="AJ1" s="60"/>
    </row>
    <row r="2" spans="1:48" s="4" customFormat="1" ht="6" customHeight="1" thickBot="1" x14ac:dyDescent="0.4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57"/>
      <c r="AE2" s="57"/>
      <c r="AF2" s="57"/>
      <c r="AG2" s="57"/>
      <c r="AH2" s="57"/>
      <c r="AI2" s="57"/>
      <c r="AJ2" s="57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</row>
    <row r="3" spans="1:48" s="4" customFormat="1" ht="18.75" customHeight="1" thickBot="1" x14ac:dyDescent="0.35">
      <c r="C3" s="171" t="s">
        <v>26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3"/>
      <c r="S3" s="8"/>
      <c r="T3" s="8"/>
      <c r="U3" s="8"/>
      <c r="V3" s="153" t="s">
        <v>28</v>
      </c>
      <c r="W3" s="154"/>
      <c r="AB3" s="8"/>
      <c r="AC3" s="8"/>
      <c r="AD3" s="57"/>
      <c r="AE3" s="57"/>
      <c r="AF3" s="57"/>
      <c r="AG3" s="57"/>
      <c r="AH3" s="57"/>
      <c r="AI3" s="57"/>
      <c r="AJ3" s="57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</row>
    <row r="4" spans="1:48" s="4" customFormat="1" ht="18.75" customHeight="1" x14ac:dyDescent="0.3">
      <c r="B4" s="42"/>
      <c r="C4" s="174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6"/>
      <c r="T4" s="192" t="s">
        <v>33</v>
      </c>
      <c r="U4" s="127" t="s">
        <v>34</v>
      </c>
      <c r="V4" s="155"/>
      <c r="W4" s="156"/>
      <c r="AB4" s="70"/>
      <c r="AC4" s="70"/>
      <c r="AD4" s="71"/>
      <c r="AE4" s="57"/>
      <c r="AF4" s="57"/>
      <c r="AG4" s="57"/>
      <c r="AH4" s="57"/>
      <c r="AI4" s="57"/>
      <c r="AJ4" s="57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</row>
    <row r="5" spans="1:48" ht="18.75" customHeight="1" thickBot="1" x14ac:dyDescent="0.35">
      <c r="A5" s="27"/>
      <c r="B5" s="42"/>
      <c r="C5" s="177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9"/>
      <c r="T5" s="193"/>
      <c r="U5" s="130"/>
      <c r="V5" s="157"/>
      <c r="W5" s="158"/>
      <c r="AB5" s="72"/>
      <c r="AC5" s="72"/>
      <c r="AD5" s="72"/>
      <c r="AJ5" s="60"/>
    </row>
    <row r="6" spans="1:48" ht="18.75" customHeight="1" x14ac:dyDescent="0.3">
      <c r="A6" s="4"/>
      <c r="B6" s="4"/>
      <c r="C6" s="199" t="s">
        <v>16</v>
      </c>
      <c r="D6" s="200"/>
      <c r="E6" s="180" t="s">
        <v>43</v>
      </c>
      <c r="F6" s="180"/>
      <c r="G6" s="168" t="s">
        <v>31</v>
      </c>
      <c r="H6" s="183"/>
      <c r="I6" s="180" t="s">
        <v>41</v>
      </c>
      <c r="J6" s="180"/>
      <c r="K6" s="199" t="s">
        <v>44</v>
      </c>
      <c r="L6" s="204"/>
      <c r="M6" s="206" t="s">
        <v>32</v>
      </c>
      <c r="N6" s="207"/>
      <c r="O6" s="168" t="s">
        <v>42</v>
      </c>
      <c r="P6" s="180"/>
      <c r="Q6" s="210" t="s">
        <v>29</v>
      </c>
      <c r="R6" s="200" t="s">
        <v>30</v>
      </c>
      <c r="T6" s="67" t="s">
        <v>35</v>
      </c>
      <c r="U6" s="74">
        <v>0.3</v>
      </c>
      <c r="V6" s="159">
        <f>_xlfn.CEILING.MATH(I8/Q8*U6,G8)</f>
        <v>240</v>
      </c>
      <c r="W6" s="160"/>
      <c r="AB6" s="72"/>
      <c r="AC6" s="72"/>
      <c r="AD6" s="72"/>
      <c r="AJ6" s="60"/>
    </row>
    <row r="7" spans="1:48" ht="18.75" customHeight="1" thickBot="1" x14ac:dyDescent="0.35">
      <c r="A7" s="4"/>
      <c r="B7" s="4"/>
      <c r="C7" s="187"/>
      <c r="D7" s="95"/>
      <c r="E7" s="94"/>
      <c r="F7" s="94"/>
      <c r="G7" s="93"/>
      <c r="H7" s="184"/>
      <c r="I7" s="94"/>
      <c r="J7" s="94"/>
      <c r="K7" s="187"/>
      <c r="L7" s="94"/>
      <c r="M7" s="93"/>
      <c r="N7" s="184"/>
      <c r="O7" s="93"/>
      <c r="P7" s="94"/>
      <c r="Q7" s="211"/>
      <c r="R7" s="209"/>
      <c r="T7" s="68" t="s">
        <v>36</v>
      </c>
      <c r="U7" s="75">
        <v>0.3</v>
      </c>
      <c r="V7" s="161">
        <f>_xlfn.CEILING.MATH(O8/R8*U7,M8)</f>
        <v>240</v>
      </c>
      <c r="W7" s="162"/>
      <c r="AB7" s="72"/>
      <c r="AC7" s="72"/>
      <c r="AD7" s="72"/>
      <c r="AJ7" s="60"/>
    </row>
    <row r="8" spans="1:48" ht="18.75" customHeight="1" thickBot="1" x14ac:dyDescent="0.35">
      <c r="A8" s="4"/>
      <c r="B8" s="4"/>
      <c r="C8" s="188">
        <v>1800</v>
      </c>
      <c r="D8" s="208"/>
      <c r="E8" s="181">
        <v>200</v>
      </c>
      <c r="F8" s="181"/>
      <c r="G8" s="169">
        <v>8</v>
      </c>
      <c r="H8" s="185"/>
      <c r="I8" s="180">
        <f>E8*G8</f>
        <v>1600</v>
      </c>
      <c r="J8" s="180"/>
      <c r="K8" s="201">
        <v>200</v>
      </c>
      <c r="L8" s="205"/>
      <c r="M8" s="169">
        <v>4</v>
      </c>
      <c r="N8" s="185"/>
      <c r="O8" s="168">
        <f>K8*M8</f>
        <v>800</v>
      </c>
      <c r="P8" s="180"/>
      <c r="Q8" s="212">
        <v>2</v>
      </c>
      <c r="R8" s="202">
        <v>1</v>
      </c>
      <c r="W8" s="72"/>
      <c r="AB8" s="72"/>
      <c r="AC8" s="72"/>
      <c r="AD8" s="72"/>
      <c r="AJ8" s="60"/>
    </row>
    <row r="9" spans="1:48" ht="18.75" customHeight="1" thickBot="1" x14ac:dyDescent="0.35">
      <c r="A9" s="4"/>
      <c r="B9" s="43"/>
      <c r="C9" s="189"/>
      <c r="D9" s="203"/>
      <c r="E9" s="182"/>
      <c r="F9" s="182"/>
      <c r="G9" s="170"/>
      <c r="H9" s="186"/>
      <c r="I9" s="191"/>
      <c r="J9" s="191"/>
      <c r="K9" s="189"/>
      <c r="L9" s="182"/>
      <c r="M9" s="170"/>
      <c r="N9" s="186"/>
      <c r="O9" s="190"/>
      <c r="P9" s="191"/>
      <c r="Q9" s="213"/>
      <c r="R9" s="203"/>
      <c r="T9" s="125" t="s">
        <v>40</v>
      </c>
      <c r="U9" s="126"/>
      <c r="V9" s="127"/>
      <c r="X9" s="6"/>
      <c r="Y9" s="6"/>
      <c r="Z9" s="6"/>
      <c r="AA9" s="6"/>
      <c r="AB9" s="72"/>
      <c r="AC9" s="72"/>
      <c r="AD9" s="72"/>
    </row>
    <row r="10" spans="1:48" ht="18.75" customHeight="1" thickBot="1" x14ac:dyDescent="0.35">
      <c r="A10" s="4"/>
      <c r="B10" s="3"/>
      <c r="C10" s="3"/>
      <c r="D10" s="3"/>
      <c r="F10" s="3"/>
      <c r="G10" s="3"/>
      <c r="J10" s="3"/>
      <c r="K10" s="3"/>
      <c r="M10" s="3"/>
      <c r="N10" s="3"/>
      <c r="P10" s="3"/>
      <c r="Q10" s="3"/>
      <c r="R10" s="3"/>
      <c r="S10" s="6"/>
      <c r="T10" s="128"/>
      <c r="U10" s="129"/>
      <c r="V10" s="130"/>
      <c r="W10" s="6"/>
      <c r="AB10" s="6"/>
      <c r="AC10" s="6"/>
      <c r="AD10" s="6"/>
      <c r="AE10" s="6"/>
      <c r="AF10" s="6"/>
      <c r="AG10" s="6"/>
    </row>
    <row r="11" spans="1:48" ht="15" customHeight="1" x14ac:dyDescent="0.35">
      <c r="B11" s="108" t="s">
        <v>17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10"/>
      <c r="S11" s="69"/>
      <c r="T11" s="194" t="s">
        <v>33</v>
      </c>
      <c r="U11" s="25" t="s">
        <v>38</v>
      </c>
      <c r="V11" s="34" t="s">
        <v>39</v>
      </c>
      <c r="AB11" s="69"/>
      <c r="AC11" s="69"/>
      <c r="AD11" s="6"/>
      <c r="AE11" s="6"/>
      <c r="AF11" s="6"/>
      <c r="AG11" s="6"/>
      <c r="AL11" s="61"/>
    </row>
    <row r="12" spans="1:48" ht="15" customHeight="1" x14ac:dyDescent="0.3">
      <c r="B12" s="111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  <c r="S12" s="69"/>
      <c r="T12" s="35" t="s">
        <v>35</v>
      </c>
      <c r="U12" s="195">
        <f>ROUNDUP((C8/(I8*255/Q8))/2,2)</f>
        <v>0.01</v>
      </c>
      <c r="V12" s="196">
        <f>ROUNDDOWN((C8/(I8/Q8))/2,2)</f>
        <v>1.1200000000000001</v>
      </c>
      <c r="AB12" s="69"/>
      <c r="AC12" s="69"/>
      <c r="AD12" s="6"/>
      <c r="AE12" s="6"/>
      <c r="AF12" s="6"/>
      <c r="AG12" s="6"/>
      <c r="AL12" s="61"/>
    </row>
    <row r="13" spans="1:48" ht="15" customHeight="1" thickBot="1" x14ac:dyDescent="0.35">
      <c r="B13" s="111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3"/>
      <c r="S13" s="69"/>
      <c r="T13" s="36" t="s">
        <v>36</v>
      </c>
      <c r="U13" s="197">
        <f>ROUNDUP((C8/(O8*255/R8))/2,2)</f>
        <v>0.01</v>
      </c>
      <c r="V13" s="198">
        <f>ROUNDDOWN((C8/(O8/R8))/2,2)</f>
        <v>1.1200000000000001</v>
      </c>
      <c r="AB13" s="73"/>
      <c r="AC13" s="69"/>
      <c r="AD13" s="6"/>
      <c r="AE13" s="6"/>
      <c r="AF13" s="6"/>
      <c r="AG13" s="6"/>
      <c r="AL13" s="62"/>
    </row>
    <row r="14" spans="1:48" ht="15" customHeight="1" x14ac:dyDescent="0.3">
      <c r="B14" s="114" t="s">
        <v>0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6"/>
      <c r="S14" s="69"/>
      <c r="AB14" s="69"/>
      <c r="AC14" s="69"/>
      <c r="AD14" s="6"/>
      <c r="AE14" s="6"/>
      <c r="AF14" s="6"/>
      <c r="AG14" s="6"/>
      <c r="AL14" s="62"/>
    </row>
    <row r="15" spans="1:48" ht="15" customHeight="1" x14ac:dyDescent="0.3">
      <c r="B15" s="117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9"/>
      <c r="S15" s="69"/>
      <c r="X15" s="6"/>
      <c r="Y15" s="69"/>
      <c r="Z15" s="69"/>
      <c r="AA15" s="69"/>
      <c r="AB15" s="69"/>
      <c r="AC15" s="69"/>
      <c r="AD15" s="6"/>
      <c r="AE15" s="6"/>
      <c r="AF15" s="6"/>
      <c r="AG15" s="6"/>
    </row>
    <row r="16" spans="1:48" ht="15" customHeight="1" x14ac:dyDescent="0.3">
      <c r="B16" s="99" t="s">
        <v>27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1"/>
      <c r="O16" s="120" t="s">
        <v>14</v>
      </c>
      <c r="P16" s="120" t="s">
        <v>1</v>
      </c>
      <c r="Q16" s="121" t="s">
        <v>13</v>
      </c>
      <c r="R16" s="122"/>
      <c r="S16" s="69"/>
      <c r="T16" s="6"/>
      <c r="U16" s="6"/>
      <c r="V16" s="6"/>
      <c r="W16" s="6"/>
      <c r="X16" s="6"/>
      <c r="Y16" s="69"/>
      <c r="Z16" s="69"/>
      <c r="AA16" s="69"/>
      <c r="AB16" s="69"/>
      <c r="AC16" s="69"/>
      <c r="AD16" s="6"/>
      <c r="AE16" s="6"/>
      <c r="AF16" s="6"/>
      <c r="AG16" s="6"/>
    </row>
    <row r="17" spans="2:48" ht="15.75" customHeight="1" x14ac:dyDescent="0.3">
      <c r="B17" s="102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4"/>
      <c r="O17" s="120"/>
      <c r="P17" s="120"/>
      <c r="Q17" s="121"/>
      <c r="R17" s="122"/>
      <c r="S17" s="5"/>
      <c r="X17" s="6"/>
      <c r="Y17" s="6"/>
      <c r="Z17" s="6"/>
      <c r="AA17" s="6"/>
      <c r="AB17" s="69"/>
      <c r="AC17" s="69"/>
      <c r="AD17" s="6"/>
    </row>
    <row r="18" spans="2:48" ht="15.75" customHeight="1" x14ac:dyDescent="0.3">
      <c r="B18" s="105" t="s">
        <v>18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7"/>
      <c r="O18" s="120"/>
      <c r="P18" s="120"/>
      <c r="Q18" s="121"/>
      <c r="R18" s="122"/>
      <c r="X18" s="6"/>
      <c r="Y18" s="11"/>
      <c r="Z18" s="11"/>
      <c r="AA18" s="11"/>
      <c r="AB18" s="6"/>
      <c r="AC18" s="6"/>
      <c r="AD18" s="6"/>
      <c r="AQ18" s="63"/>
      <c r="AR18" s="63"/>
    </row>
    <row r="19" spans="2:48" s="6" customFormat="1" ht="18.75" customHeight="1" x14ac:dyDescent="0.35">
      <c r="B19" s="76" t="str">
        <f t="shared" ref="B19:B37" si="0">IF(AND(AQ19&gt;255,AR19&gt;255),CONCATENATE("   // шаг резьбы ",Q19,R19," не допустим на этом железе!"),
IF(AND(AQ19&lt;1,AR19&lt;1),CONCATENATE("   // шаг резьбы ",Q19,R19," не допустим на этом железе!"),
IF(OR(AQ19&lt;1,AQ19&gt;255),CONCATENATE("   { Ks_Div_Z_",AL19,",    Km_Div_Z_",AL19,",   Ks_Div_X_",AL19,",    Km_Div_X_",AL19,",   ",AN19,", ",AK19,IF(O19&lt;10,",  ",", "),O19,", """,P19,""" },"," //  ось Z ошибка"),
IF(OR(AR19&lt;1,AR19&gt;255),CONCATENATE("   { Ks_Div_Z_",AL19,",    Km_Div_Z_",AL19,",   Ks_Div_X_",AL19,",    Km_Div_X_",AL19,",   ",AN19,", ",AK19,IF(O19&lt;10,",  ",", "),O19,", """,P19,""" },"," //  ось X ошибка"),
IF(AND(AQ19&gt;=1,AR19&gt;=1),CONCATENATE("   { Ks_Div_Z_",AL19,",    Km_Div_Z_",AL19,",   Ks_Div_X_",AL19,",    Km_Div_X_",AL19,",   ",AN19,", ",AK19,IF(O19&lt;10,",  ",", "),O19,", """,P19,""" },"))))))</f>
        <v xml:space="preserve">   { Ks_Div_Z_0200,    Km_Div_Z_0200,   Ks_Div_X_0200,    Km_Div_X_0200,   "0.20", 0.200,  4, "980" },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8"/>
      <c r="O19" s="15">
        <f>ROUND(AO19*5+3,0)</f>
        <v>4</v>
      </c>
      <c r="P19" s="15">
        <f>IF(OR(AQ19&lt;2,AR19&lt;2),MROUND((140/AO19+260)/4,20),MROUND(140/AO19+280,20))</f>
        <v>980</v>
      </c>
      <c r="Q19" s="37">
        <v>0.2</v>
      </c>
      <c r="R19" s="13" t="s">
        <v>23</v>
      </c>
      <c r="S19" s="11"/>
      <c r="X19" s="11"/>
      <c r="Y19" s="11"/>
      <c r="Z19" s="11"/>
      <c r="AA19" s="11"/>
      <c r="AB19" s="11"/>
      <c r="AC19" s="11"/>
      <c r="AE19" s="53"/>
      <c r="AF19" s="53"/>
      <c r="AG19" s="53"/>
      <c r="AH19" s="53"/>
      <c r="AI19" s="53"/>
      <c r="AJ19" s="53"/>
      <c r="AK19" s="48" t="str">
        <f t="shared" ref="AK19:AK37" si="1">IF(AT19&gt;0,(CONCATENATE(AS19,".",AT19,"0")),(CONCATENATE(AS19,".",AT19,"00")))</f>
        <v>0.200</v>
      </c>
      <c r="AL19" s="49" t="str">
        <f>IF(AM19&lt;999,CONCATENATE("0",AM19),AM19)</f>
        <v>0200</v>
      </c>
      <c r="AM19" s="50">
        <f>AO19*1000</f>
        <v>200</v>
      </c>
      <c r="AN19" s="51" t="str">
        <f t="shared" ref="AN19:AN37" si="2">IF(AT19&gt;0,(CONCATENATE("""",AS19,".",AT19,"""")),(CONCATENATE("""",AS19,".",AT19,"0","""")))</f>
        <v>"0.20"</v>
      </c>
      <c r="AO19" s="52">
        <f t="shared" ref="AO19:AO37" si="3">Q19</f>
        <v>0.2</v>
      </c>
      <c r="AP19" s="53"/>
      <c r="AQ19" s="53">
        <f t="shared" ref="AQ19:AQ37" si="4">ROUND((($C$8*2)/($I$8/$Q$8*AO19)),4)</f>
        <v>22.5</v>
      </c>
      <c r="AR19" s="54">
        <f t="shared" ref="AR19:AR37" si="5">ROUND((($C$8*2)/($O$8/$R$8*AO19)),4)</f>
        <v>22.5</v>
      </c>
      <c r="AS19" s="55">
        <f t="shared" ref="AS19:AS37" si="6">QUOTIENT(AO19,1)</f>
        <v>0</v>
      </c>
      <c r="AT19" s="53">
        <f t="shared" ref="AT19:AT37" si="7">(AO19-AS19)*100</f>
        <v>20</v>
      </c>
      <c r="AU19" s="53"/>
      <c r="AV19" s="53"/>
    </row>
    <row r="20" spans="2:48" s="6" customFormat="1" ht="18.75" customHeight="1" x14ac:dyDescent="0.35">
      <c r="B20" s="76" t="str">
        <f t="shared" si="0"/>
        <v xml:space="preserve">   { Ks_Div_Z_0250,    Km_Div_Z_0250,   Ks_Div_X_0250,    Km_Div_X_0250,   "0.25", 0.250,  4, "840" },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  <c r="O20" s="15">
        <f t="shared" ref="O20:O37" si="8">ROUND(AO20*5+3,0)</f>
        <v>4</v>
      </c>
      <c r="P20" s="15">
        <f t="shared" ref="P20:P37" si="9">IF(OR(AQ20&lt;2,AR20&lt;2),MROUND((140/AO20+260)/4,20),MROUND(140/AO20+280,20))</f>
        <v>840</v>
      </c>
      <c r="Q20" s="37">
        <v>0.25</v>
      </c>
      <c r="R20" s="13" t="s">
        <v>23</v>
      </c>
      <c r="S20" s="11"/>
      <c r="V20" s="6" t="s">
        <v>37</v>
      </c>
      <c r="X20" s="11"/>
      <c r="Y20" s="11"/>
      <c r="Z20" s="11"/>
      <c r="AA20" s="11"/>
      <c r="AB20" s="11"/>
      <c r="AC20" s="11"/>
      <c r="AE20" s="53"/>
      <c r="AF20" s="53"/>
      <c r="AG20" s="53"/>
      <c r="AH20" s="53"/>
      <c r="AI20" s="53"/>
      <c r="AJ20" s="53"/>
      <c r="AK20" s="48" t="str">
        <f t="shared" si="1"/>
        <v>0.250</v>
      </c>
      <c r="AL20" s="49" t="str">
        <f>IF(AM20&lt;999,CONCATENATE("0",AM20),AM20)</f>
        <v>0250</v>
      </c>
      <c r="AM20" s="50">
        <f t="shared" ref="AM20:AM37" si="10">AO20*1000</f>
        <v>250</v>
      </c>
      <c r="AN20" s="51" t="str">
        <f t="shared" si="2"/>
        <v>"0.25"</v>
      </c>
      <c r="AO20" s="52">
        <f t="shared" si="3"/>
        <v>0.25</v>
      </c>
      <c r="AP20" s="53"/>
      <c r="AQ20" s="53">
        <f t="shared" si="4"/>
        <v>18</v>
      </c>
      <c r="AR20" s="54">
        <f t="shared" si="5"/>
        <v>18</v>
      </c>
      <c r="AS20" s="55">
        <f t="shared" si="6"/>
        <v>0</v>
      </c>
      <c r="AT20" s="53">
        <f t="shared" si="7"/>
        <v>25</v>
      </c>
      <c r="AU20" s="53"/>
      <c r="AV20" s="53"/>
    </row>
    <row r="21" spans="2:48" s="6" customFormat="1" ht="18" x14ac:dyDescent="0.35">
      <c r="B21" s="76" t="str">
        <f t="shared" si="0"/>
        <v xml:space="preserve">   { Ks_Div_Z_0300,    Km_Div_Z_0300,   Ks_Div_X_0300,    Km_Div_X_0300,   "0.30", 0.300,  5, "740" },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8"/>
      <c r="O21" s="15">
        <f t="shared" si="8"/>
        <v>5</v>
      </c>
      <c r="P21" s="15">
        <f t="shared" si="9"/>
        <v>740</v>
      </c>
      <c r="Q21" s="37">
        <v>0.3</v>
      </c>
      <c r="R21" s="13" t="s">
        <v>23</v>
      </c>
      <c r="S21" s="11"/>
      <c r="Y21" s="11"/>
      <c r="Z21" s="11"/>
      <c r="AA21" s="11"/>
      <c r="AB21" s="11"/>
      <c r="AC21" s="11"/>
      <c r="AD21" s="53"/>
      <c r="AE21" s="53"/>
      <c r="AF21" s="53"/>
      <c r="AG21" s="53"/>
      <c r="AH21" s="53"/>
      <c r="AI21" s="53"/>
      <c r="AJ21" s="53"/>
      <c r="AK21" s="48" t="str">
        <f t="shared" si="1"/>
        <v>0.300</v>
      </c>
      <c r="AL21" s="49" t="str">
        <f t="shared" ref="AL21:AL66" si="11">IF(AM21&lt;999,CONCATENATE("0",AM21),AM21)</f>
        <v>0300</v>
      </c>
      <c r="AM21" s="50">
        <f t="shared" si="10"/>
        <v>300</v>
      </c>
      <c r="AN21" s="51" t="str">
        <f t="shared" si="2"/>
        <v>"0.30"</v>
      </c>
      <c r="AO21" s="52">
        <f t="shared" si="3"/>
        <v>0.3</v>
      </c>
      <c r="AP21" s="53"/>
      <c r="AQ21" s="53">
        <f t="shared" si="4"/>
        <v>15</v>
      </c>
      <c r="AR21" s="54">
        <f t="shared" si="5"/>
        <v>15</v>
      </c>
      <c r="AS21" s="55">
        <f t="shared" si="6"/>
        <v>0</v>
      </c>
      <c r="AT21" s="53">
        <f t="shared" si="7"/>
        <v>30</v>
      </c>
      <c r="AU21" s="53"/>
      <c r="AV21" s="53"/>
    </row>
    <row r="22" spans="2:48" s="6" customFormat="1" ht="18" x14ac:dyDescent="0.35">
      <c r="B22" s="76" t="str">
        <f t="shared" si="0"/>
        <v xml:space="preserve">   { Ks_Div_Z_0350,    Km_Div_Z_0350,   Ks_Div_X_0350,    Km_Div_X_0350,   "0.35", 0.350,  5, "680" },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8"/>
      <c r="O22" s="15">
        <f t="shared" si="8"/>
        <v>5</v>
      </c>
      <c r="P22" s="15">
        <f t="shared" si="9"/>
        <v>680</v>
      </c>
      <c r="Q22" s="37">
        <v>0.35</v>
      </c>
      <c r="R22" s="13" t="s">
        <v>23</v>
      </c>
      <c r="S22" s="11"/>
      <c r="U22" s="6" t="s">
        <v>37</v>
      </c>
      <c r="Y22" s="11"/>
      <c r="AB22" s="11"/>
      <c r="AC22" s="11"/>
      <c r="AD22" s="53"/>
      <c r="AE22" s="53"/>
      <c r="AF22" s="53"/>
      <c r="AG22" s="53"/>
      <c r="AH22" s="53"/>
      <c r="AI22" s="53"/>
      <c r="AJ22" s="53"/>
      <c r="AK22" s="48" t="str">
        <f t="shared" si="1"/>
        <v>0.350</v>
      </c>
      <c r="AL22" s="49" t="str">
        <f t="shared" si="11"/>
        <v>0350</v>
      </c>
      <c r="AM22" s="50">
        <f t="shared" si="10"/>
        <v>350</v>
      </c>
      <c r="AN22" s="51" t="str">
        <f t="shared" si="2"/>
        <v>"0.35"</v>
      </c>
      <c r="AO22" s="52">
        <f t="shared" si="3"/>
        <v>0.35</v>
      </c>
      <c r="AP22" s="53"/>
      <c r="AQ22" s="53">
        <f t="shared" si="4"/>
        <v>12.857100000000001</v>
      </c>
      <c r="AR22" s="54">
        <f t="shared" si="5"/>
        <v>12.857100000000001</v>
      </c>
      <c r="AS22" s="55">
        <f t="shared" si="6"/>
        <v>0</v>
      </c>
      <c r="AT22" s="53">
        <f t="shared" si="7"/>
        <v>35</v>
      </c>
      <c r="AU22" s="53"/>
      <c r="AV22" s="53"/>
    </row>
    <row r="23" spans="2:48" s="6" customFormat="1" ht="18" x14ac:dyDescent="0.35">
      <c r="B23" s="76" t="str">
        <f t="shared" si="0"/>
        <v xml:space="preserve">   { Ks_Div_Z_0400,    Km_Div_Z_0400,   Ks_Div_X_0400,    Km_Div_X_0400,   "0.40", 0.400,  5, "640" },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15">
        <f t="shared" si="8"/>
        <v>5</v>
      </c>
      <c r="P23" s="15">
        <f t="shared" si="9"/>
        <v>640</v>
      </c>
      <c r="Q23" s="37">
        <v>0.4</v>
      </c>
      <c r="R23" s="13" t="s">
        <v>23</v>
      </c>
      <c r="S23" s="11"/>
      <c r="T23" s="11"/>
      <c r="V23" s="163"/>
      <c r="W23" s="163"/>
      <c r="Y23" s="11"/>
      <c r="Z23" s="66"/>
      <c r="AC23" s="11"/>
      <c r="AD23" s="53"/>
      <c r="AE23" s="53"/>
      <c r="AF23" s="53"/>
      <c r="AG23" s="53"/>
      <c r="AH23" s="53"/>
      <c r="AI23" s="53"/>
      <c r="AJ23" s="53"/>
      <c r="AK23" s="48" t="str">
        <f t="shared" si="1"/>
        <v>0.400</v>
      </c>
      <c r="AL23" s="49" t="str">
        <f t="shared" si="11"/>
        <v>0400</v>
      </c>
      <c r="AM23" s="50">
        <f t="shared" si="10"/>
        <v>400</v>
      </c>
      <c r="AN23" s="51" t="str">
        <f t="shared" si="2"/>
        <v>"0.40"</v>
      </c>
      <c r="AO23" s="52">
        <f t="shared" si="3"/>
        <v>0.4</v>
      </c>
      <c r="AP23" s="53"/>
      <c r="AQ23" s="53">
        <f t="shared" si="4"/>
        <v>11.25</v>
      </c>
      <c r="AR23" s="54">
        <f t="shared" si="5"/>
        <v>11.25</v>
      </c>
      <c r="AS23" s="55">
        <f t="shared" si="6"/>
        <v>0</v>
      </c>
      <c r="AT23" s="53">
        <f t="shared" si="7"/>
        <v>40</v>
      </c>
      <c r="AU23" s="53"/>
      <c r="AV23" s="53"/>
    </row>
    <row r="24" spans="2:48" s="6" customFormat="1" ht="18" x14ac:dyDescent="0.35">
      <c r="B24" s="76" t="str">
        <f t="shared" si="0"/>
        <v xml:space="preserve">   { Ks_Div_Z_0450,    Km_Div_Z_0450,   Ks_Div_X_0450,    Km_Div_X_0450,   "0.45", 0.450,  5, "600" },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  <c r="O24" s="15">
        <f t="shared" si="8"/>
        <v>5</v>
      </c>
      <c r="P24" s="15">
        <f t="shared" si="9"/>
        <v>600</v>
      </c>
      <c r="Q24" s="37">
        <v>0.45</v>
      </c>
      <c r="R24" s="13" t="s">
        <v>23</v>
      </c>
      <c r="S24" s="11"/>
      <c r="T24" s="11"/>
      <c r="Y24" s="11"/>
      <c r="AC24" s="11"/>
      <c r="AD24" s="53"/>
      <c r="AE24" s="53"/>
      <c r="AF24" s="53"/>
      <c r="AG24" s="53"/>
      <c r="AH24" s="53"/>
      <c r="AI24" s="53"/>
      <c r="AJ24" s="53"/>
      <c r="AK24" s="48" t="str">
        <f t="shared" si="1"/>
        <v>0.450</v>
      </c>
      <c r="AL24" s="49" t="str">
        <f>IF(AM24&lt;999,CONCATENATE("0",AM24),AM24)</f>
        <v>0450</v>
      </c>
      <c r="AM24" s="50">
        <f>AO24*1000</f>
        <v>450</v>
      </c>
      <c r="AN24" s="51" t="str">
        <f t="shared" si="2"/>
        <v>"0.45"</v>
      </c>
      <c r="AO24" s="52">
        <f t="shared" si="3"/>
        <v>0.45</v>
      </c>
      <c r="AP24" s="53"/>
      <c r="AQ24" s="53">
        <f t="shared" si="4"/>
        <v>10</v>
      </c>
      <c r="AR24" s="54">
        <f t="shared" si="5"/>
        <v>10</v>
      </c>
      <c r="AS24" s="55">
        <f t="shared" si="6"/>
        <v>0</v>
      </c>
      <c r="AT24" s="53">
        <f t="shared" si="7"/>
        <v>45</v>
      </c>
      <c r="AU24" s="53"/>
      <c r="AV24" s="53"/>
    </row>
    <row r="25" spans="2:48" s="6" customFormat="1" ht="18" x14ac:dyDescent="0.35">
      <c r="B25" s="76" t="str">
        <f t="shared" si="0"/>
        <v xml:space="preserve">   { Ks_Div_Z_0500,    Km_Div_Z_0500,   Ks_Div_X_0500,    Km_Div_X_0500,   "0.50", 0.500,  6, "560" },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8"/>
      <c r="O25" s="15">
        <f t="shared" si="8"/>
        <v>6</v>
      </c>
      <c r="P25" s="15">
        <f t="shared" si="9"/>
        <v>560</v>
      </c>
      <c r="Q25" s="37">
        <v>0.5</v>
      </c>
      <c r="R25" s="13" t="s">
        <v>23</v>
      </c>
      <c r="S25" s="11"/>
      <c r="T25" s="11"/>
      <c r="Y25" s="11"/>
      <c r="AD25" s="53"/>
      <c r="AE25" s="53"/>
      <c r="AF25" s="53"/>
      <c r="AG25" s="53"/>
      <c r="AH25" s="53"/>
      <c r="AI25" s="53"/>
      <c r="AJ25" s="53"/>
      <c r="AK25" s="48" t="str">
        <f t="shared" si="1"/>
        <v>0.500</v>
      </c>
      <c r="AL25" s="49" t="str">
        <f t="shared" si="11"/>
        <v>0500</v>
      </c>
      <c r="AM25" s="50">
        <f t="shared" si="10"/>
        <v>500</v>
      </c>
      <c r="AN25" s="51" t="str">
        <f t="shared" si="2"/>
        <v>"0.50"</v>
      </c>
      <c r="AO25" s="52">
        <f t="shared" si="3"/>
        <v>0.5</v>
      </c>
      <c r="AP25" s="53"/>
      <c r="AQ25" s="53">
        <f t="shared" si="4"/>
        <v>9</v>
      </c>
      <c r="AR25" s="54">
        <f t="shared" si="5"/>
        <v>9</v>
      </c>
      <c r="AS25" s="55">
        <f t="shared" si="6"/>
        <v>0</v>
      </c>
      <c r="AT25" s="53">
        <f t="shared" si="7"/>
        <v>50</v>
      </c>
      <c r="AU25" s="53"/>
      <c r="AV25" s="53"/>
    </row>
    <row r="26" spans="2:48" s="6" customFormat="1" ht="18" x14ac:dyDescent="0.35">
      <c r="B26" s="76" t="str">
        <f t="shared" si="0"/>
        <v xml:space="preserve">   { Ks_Div_Z_0600,    Km_Div_Z_0600,   Ks_Div_X_0600,    Km_Div_X_0600,   "0.60", 0.600,  6, "520" },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8"/>
      <c r="O26" s="15">
        <f t="shared" si="8"/>
        <v>6</v>
      </c>
      <c r="P26" s="15">
        <f t="shared" si="9"/>
        <v>520</v>
      </c>
      <c r="Q26" s="37">
        <v>0.6</v>
      </c>
      <c r="R26" s="13" t="s">
        <v>23</v>
      </c>
      <c r="S26" s="11"/>
      <c r="T26" s="11"/>
      <c r="X26" s="11"/>
      <c r="Y26" s="11"/>
      <c r="AD26" s="53"/>
      <c r="AE26" s="53"/>
      <c r="AF26" s="53"/>
      <c r="AG26" s="53"/>
      <c r="AH26" s="53"/>
      <c r="AI26" s="53"/>
      <c r="AJ26" s="53"/>
      <c r="AK26" s="48" t="str">
        <f t="shared" si="1"/>
        <v>0.600</v>
      </c>
      <c r="AL26" s="49" t="str">
        <f t="shared" si="11"/>
        <v>0600</v>
      </c>
      <c r="AM26" s="50">
        <f t="shared" si="10"/>
        <v>600</v>
      </c>
      <c r="AN26" s="51" t="str">
        <f t="shared" si="2"/>
        <v>"0.60"</v>
      </c>
      <c r="AO26" s="52">
        <f t="shared" si="3"/>
        <v>0.6</v>
      </c>
      <c r="AP26" s="53"/>
      <c r="AQ26" s="53">
        <f t="shared" si="4"/>
        <v>7.5</v>
      </c>
      <c r="AR26" s="54">
        <f t="shared" si="5"/>
        <v>7.5</v>
      </c>
      <c r="AS26" s="55">
        <f t="shared" si="6"/>
        <v>0</v>
      </c>
      <c r="AT26" s="53">
        <f t="shared" si="7"/>
        <v>60</v>
      </c>
      <c r="AU26" s="53"/>
      <c r="AV26" s="53"/>
    </row>
    <row r="27" spans="2:48" s="6" customFormat="1" ht="18" x14ac:dyDescent="0.35">
      <c r="B27" s="76" t="str">
        <f t="shared" si="0"/>
        <v xml:space="preserve">   { Ks_Div_Z_0700,    Km_Div_Z_0700,   Ks_Div_X_0700,    Km_Div_X_0700,   "0.70", 0.700,  7, "480" },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15">
        <f t="shared" si="8"/>
        <v>7</v>
      </c>
      <c r="P27" s="15">
        <f t="shared" si="9"/>
        <v>480</v>
      </c>
      <c r="Q27" s="37">
        <v>0.7</v>
      </c>
      <c r="R27" s="13" t="s">
        <v>23</v>
      </c>
      <c r="S27" s="11"/>
      <c r="T27" s="11"/>
      <c r="U27" s="11"/>
      <c r="V27" s="11"/>
      <c r="W27" s="11"/>
      <c r="X27" s="11"/>
      <c r="Y27" s="11"/>
      <c r="AD27" s="53"/>
      <c r="AE27" s="53"/>
      <c r="AF27" s="53"/>
      <c r="AG27" s="53"/>
      <c r="AH27" s="53"/>
      <c r="AI27" s="53"/>
      <c r="AJ27" s="53"/>
      <c r="AK27" s="48" t="str">
        <f t="shared" si="1"/>
        <v>0.700</v>
      </c>
      <c r="AL27" s="49" t="str">
        <f t="shared" si="11"/>
        <v>0700</v>
      </c>
      <c r="AM27" s="50">
        <f t="shared" si="10"/>
        <v>700</v>
      </c>
      <c r="AN27" s="51" t="str">
        <f t="shared" si="2"/>
        <v>"0.70"</v>
      </c>
      <c r="AO27" s="52">
        <f t="shared" si="3"/>
        <v>0.7</v>
      </c>
      <c r="AP27" s="53"/>
      <c r="AQ27" s="53">
        <f t="shared" si="4"/>
        <v>6.4286000000000003</v>
      </c>
      <c r="AR27" s="54">
        <f t="shared" si="5"/>
        <v>6.4286000000000003</v>
      </c>
      <c r="AS27" s="55">
        <f t="shared" si="6"/>
        <v>0</v>
      </c>
      <c r="AT27" s="53">
        <f t="shared" si="7"/>
        <v>70</v>
      </c>
      <c r="AU27" s="53"/>
      <c r="AV27" s="53"/>
    </row>
    <row r="28" spans="2:48" s="6" customFormat="1" ht="18" x14ac:dyDescent="0.35">
      <c r="B28" s="76" t="str">
        <f t="shared" si="0"/>
        <v xml:space="preserve">   { Ks_Div_Z_0750,    Km_Div_Z_0750,   Ks_Div_X_0750,    Km_Div_X_0750,   "0.75", 0.750,  7, "460" },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  <c r="O28" s="15">
        <f t="shared" si="8"/>
        <v>7</v>
      </c>
      <c r="P28" s="15">
        <f t="shared" si="9"/>
        <v>460</v>
      </c>
      <c r="Q28" s="37">
        <v>0.75</v>
      </c>
      <c r="R28" s="13" t="s">
        <v>23</v>
      </c>
      <c r="S28" s="11"/>
      <c r="T28" s="11"/>
      <c r="U28" s="11"/>
      <c r="V28" s="11"/>
      <c r="W28" s="11"/>
      <c r="X28" s="11"/>
      <c r="Y28" s="11"/>
      <c r="AD28" s="53"/>
      <c r="AE28" s="53"/>
      <c r="AF28" s="53"/>
      <c r="AG28" s="53"/>
      <c r="AH28" s="53"/>
      <c r="AI28" s="53"/>
      <c r="AJ28" s="53"/>
      <c r="AK28" s="48" t="str">
        <f t="shared" si="1"/>
        <v>0.750</v>
      </c>
      <c r="AL28" s="49" t="str">
        <f t="shared" si="11"/>
        <v>0750</v>
      </c>
      <c r="AM28" s="50">
        <f t="shared" si="10"/>
        <v>750</v>
      </c>
      <c r="AN28" s="51" t="str">
        <f t="shared" si="2"/>
        <v>"0.75"</v>
      </c>
      <c r="AO28" s="52">
        <f t="shared" si="3"/>
        <v>0.75</v>
      </c>
      <c r="AP28" s="53"/>
      <c r="AQ28" s="53">
        <f t="shared" si="4"/>
        <v>6</v>
      </c>
      <c r="AR28" s="54">
        <f t="shared" si="5"/>
        <v>6</v>
      </c>
      <c r="AS28" s="55">
        <f t="shared" si="6"/>
        <v>0</v>
      </c>
      <c r="AT28" s="53">
        <f t="shared" si="7"/>
        <v>75</v>
      </c>
      <c r="AU28" s="53"/>
      <c r="AV28" s="53"/>
    </row>
    <row r="29" spans="2:48" s="6" customFormat="1" ht="18" x14ac:dyDescent="0.35">
      <c r="B29" s="76" t="str">
        <f t="shared" si="0"/>
        <v xml:space="preserve">   { Ks_Div_Z_0800,    Km_Div_Z_0800,   Ks_Div_X_0800,    Km_Div_X_0800,   "0.80", 0.800,  7, "460" },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  <c r="O29" s="15">
        <f t="shared" si="8"/>
        <v>7</v>
      </c>
      <c r="P29" s="15">
        <f t="shared" si="9"/>
        <v>460</v>
      </c>
      <c r="Q29" s="37">
        <v>0.8</v>
      </c>
      <c r="R29" s="13" t="s">
        <v>23</v>
      </c>
      <c r="S29" s="11"/>
      <c r="T29" s="11"/>
      <c r="U29" s="11"/>
      <c r="V29" s="11"/>
      <c r="W29" s="11"/>
      <c r="X29" s="11"/>
      <c r="Y29" s="11"/>
      <c r="Z29" s="11"/>
      <c r="AA29" s="11"/>
      <c r="AD29" s="53"/>
      <c r="AE29" s="53"/>
      <c r="AF29" s="53"/>
      <c r="AG29" s="53"/>
      <c r="AH29" s="53"/>
      <c r="AI29" s="53"/>
      <c r="AJ29" s="53"/>
      <c r="AK29" s="48" t="str">
        <f t="shared" si="1"/>
        <v>0.800</v>
      </c>
      <c r="AL29" s="49" t="str">
        <f t="shared" si="11"/>
        <v>0800</v>
      </c>
      <c r="AM29" s="50">
        <f t="shared" si="10"/>
        <v>800</v>
      </c>
      <c r="AN29" s="51" t="str">
        <f t="shared" si="2"/>
        <v>"0.80"</v>
      </c>
      <c r="AO29" s="52">
        <f t="shared" si="3"/>
        <v>0.8</v>
      </c>
      <c r="AP29" s="53"/>
      <c r="AQ29" s="53">
        <f t="shared" si="4"/>
        <v>5.625</v>
      </c>
      <c r="AR29" s="54">
        <f t="shared" si="5"/>
        <v>5.625</v>
      </c>
      <c r="AS29" s="55">
        <f t="shared" si="6"/>
        <v>0</v>
      </c>
      <c r="AT29" s="53">
        <f t="shared" si="7"/>
        <v>80</v>
      </c>
      <c r="AU29" s="53"/>
      <c r="AV29" s="53"/>
    </row>
    <row r="30" spans="2:48" s="6" customFormat="1" ht="18" x14ac:dyDescent="0.35">
      <c r="B30" s="76" t="str">
        <f t="shared" si="0"/>
        <v xml:space="preserve">   { Ks_Div_Z_1000,    Km_Div_Z_1000,   Ks_Div_X_1000,    Km_Div_X_1000,   "1.00", 1.000,  8, "420" },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  <c r="O30" s="15">
        <f t="shared" si="8"/>
        <v>8</v>
      </c>
      <c r="P30" s="15">
        <f t="shared" si="9"/>
        <v>420</v>
      </c>
      <c r="Q30" s="37">
        <v>1</v>
      </c>
      <c r="R30" s="13" t="s">
        <v>23</v>
      </c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53"/>
      <c r="AE30" s="53"/>
      <c r="AF30" s="53"/>
      <c r="AG30" s="53"/>
      <c r="AH30" s="53"/>
      <c r="AI30" s="53"/>
      <c r="AJ30" s="53"/>
      <c r="AK30" s="48" t="str">
        <f t="shared" si="1"/>
        <v>1.000</v>
      </c>
      <c r="AL30" s="49">
        <f t="shared" si="11"/>
        <v>1000</v>
      </c>
      <c r="AM30" s="50">
        <f t="shared" si="10"/>
        <v>1000</v>
      </c>
      <c r="AN30" s="51" t="str">
        <f t="shared" si="2"/>
        <v>"1.00"</v>
      </c>
      <c r="AO30" s="56">
        <f t="shared" si="3"/>
        <v>1</v>
      </c>
      <c r="AP30" s="53"/>
      <c r="AQ30" s="53">
        <f t="shared" si="4"/>
        <v>4.5</v>
      </c>
      <c r="AR30" s="54">
        <f t="shared" si="5"/>
        <v>4.5</v>
      </c>
      <c r="AS30" s="55">
        <f t="shared" si="6"/>
        <v>1</v>
      </c>
      <c r="AT30" s="53">
        <f t="shared" si="7"/>
        <v>0</v>
      </c>
      <c r="AU30" s="53"/>
      <c r="AV30" s="53"/>
    </row>
    <row r="31" spans="2:48" s="6" customFormat="1" ht="18" x14ac:dyDescent="0.35">
      <c r="B31" s="76" t="str">
        <f t="shared" si="0"/>
        <v xml:space="preserve">   { Ks_Div_Z_1250,    Km_Div_Z_1250,   Ks_Div_X_1250,    Km_Div_X_1250,   "1.25", 1.250,  9, "400" },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8"/>
      <c r="O31" s="15">
        <f t="shared" si="8"/>
        <v>9</v>
      </c>
      <c r="P31" s="15">
        <f t="shared" si="9"/>
        <v>400</v>
      </c>
      <c r="Q31" s="37">
        <v>1.25</v>
      </c>
      <c r="R31" s="13" t="s">
        <v>23</v>
      </c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53"/>
      <c r="AE31" s="53"/>
      <c r="AF31" s="53"/>
      <c r="AG31" s="53"/>
      <c r="AH31" s="53"/>
      <c r="AI31" s="53"/>
      <c r="AJ31" s="53"/>
      <c r="AK31" s="48" t="str">
        <f t="shared" si="1"/>
        <v>1.250</v>
      </c>
      <c r="AL31" s="49">
        <f t="shared" si="11"/>
        <v>1250</v>
      </c>
      <c r="AM31" s="50">
        <f t="shared" si="10"/>
        <v>1250</v>
      </c>
      <c r="AN31" s="51" t="str">
        <f t="shared" si="2"/>
        <v>"1.25"</v>
      </c>
      <c r="AO31" s="52">
        <f t="shared" si="3"/>
        <v>1.25</v>
      </c>
      <c r="AP31" s="53"/>
      <c r="AQ31" s="53">
        <f t="shared" si="4"/>
        <v>3.6</v>
      </c>
      <c r="AR31" s="54">
        <f t="shared" si="5"/>
        <v>3.6</v>
      </c>
      <c r="AS31" s="55">
        <f t="shared" si="6"/>
        <v>1</v>
      </c>
      <c r="AT31" s="53">
        <f t="shared" si="7"/>
        <v>25</v>
      </c>
      <c r="AU31" s="53"/>
      <c r="AV31" s="53"/>
    </row>
    <row r="32" spans="2:48" s="6" customFormat="1" ht="18" x14ac:dyDescent="0.35">
      <c r="B32" s="76" t="str">
        <f t="shared" si="0"/>
        <v xml:space="preserve">   { Ks_Div_Z_1500,    Km_Div_Z_1500,   Ks_Div_X_1500,    Km_Div_X_1500,   "1.50", 1.500, 11, "380" },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8"/>
      <c r="O32" s="15">
        <f t="shared" si="8"/>
        <v>11</v>
      </c>
      <c r="P32" s="15">
        <f t="shared" si="9"/>
        <v>380</v>
      </c>
      <c r="Q32" s="37">
        <v>1.5</v>
      </c>
      <c r="R32" s="13" t="s">
        <v>23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53"/>
      <c r="AE32" s="53"/>
      <c r="AF32" s="53"/>
      <c r="AG32" s="53"/>
      <c r="AH32" s="53"/>
      <c r="AI32" s="53"/>
      <c r="AJ32" s="53"/>
      <c r="AK32" s="48" t="str">
        <f t="shared" si="1"/>
        <v>1.500</v>
      </c>
      <c r="AL32" s="49">
        <f t="shared" si="11"/>
        <v>1500</v>
      </c>
      <c r="AM32" s="50">
        <f t="shared" si="10"/>
        <v>1500</v>
      </c>
      <c r="AN32" s="51" t="str">
        <f t="shared" si="2"/>
        <v>"1.50"</v>
      </c>
      <c r="AO32" s="52">
        <f t="shared" si="3"/>
        <v>1.5</v>
      </c>
      <c r="AP32" s="53"/>
      <c r="AQ32" s="53">
        <f t="shared" si="4"/>
        <v>3</v>
      </c>
      <c r="AR32" s="54">
        <f t="shared" si="5"/>
        <v>3</v>
      </c>
      <c r="AS32" s="55">
        <f t="shared" si="6"/>
        <v>1</v>
      </c>
      <c r="AT32" s="53">
        <f t="shared" si="7"/>
        <v>50</v>
      </c>
      <c r="AU32" s="53"/>
      <c r="AV32" s="53"/>
    </row>
    <row r="33" spans="2:55" s="6" customFormat="1" ht="18" x14ac:dyDescent="0.35">
      <c r="B33" s="76" t="str">
        <f t="shared" si="0"/>
        <v xml:space="preserve">   { Ks_Div_Z_1750,    Km_Div_Z_1750,   Ks_Div_X_1750,    Km_Div_X_1750,   "1.75", 1.750, 12, "360" },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  <c r="O33" s="15">
        <f t="shared" si="8"/>
        <v>12</v>
      </c>
      <c r="P33" s="15">
        <f t="shared" si="9"/>
        <v>360</v>
      </c>
      <c r="Q33" s="37">
        <v>1.75</v>
      </c>
      <c r="R33" s="13" t="s">
        <v>23</v>
      </c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53"/>
      <c r="AE33" s="53"/>
      <c r="AF33" s="53"/>
      <c r="AG33" s="53"/>
      <c r="AH33" s="53"/>
      <c r="AI33" s="53"/>
      <c r="AJ33" s="53"/>
      <c r="AK33" s="48" t="str">
        <f t="shared" si="1"/>
        <v>1.750</v>
      </c>
      <c r="AL33" s="49">
        <f t="shared" si="11"/>
        <v>1750</v>
      </c>
      <c r="AM33" s="50">
        <f t="shared" si="10"/>
        <v>1750</v>
      </c>
      <c r="AN33" s="51" t="str">
        <f t="shared" si="2"/>
        <v>"1.75"</v>
      </c>
      <c r="AO33" s="52">
        <f t="shared" si="3"/>
        <v>1.75</v>
      </c>
      <c r="AP33" s="53"/>
      <c r="AQ33" s="53">
        <f t="shared" si="4"/>
        <v>2.5714000000000001</v>
      </c>
      <c r="AR33" s="54">
        <f t="shared" si="5"/>
        <v>2.5714000000000001</v>
      </c>
      <c r="AS33" s="55">
        <f t="shared" si="6"/>
        <v>1</v>
      </c>
      <c r="AT33" s="53">
        <f t="shared" si="7"/>
        <v>75</v>
      </c>
      <c r="AU33" s="53"/>
      <c r="AV33" s="53"/>
    </row>
    <row r="34" spans="2:55" s="6" customFormat="1" ht="18" x14ac:dyDescent="0.35">
      <c r="B34" s="76" t="str">
        <f t="shared" si="0"/>
        <v xml:space="preserve">   { Ks_Div_Z_2000,    Km_Div_Z_2000,   Ks_Div_X_2000,    Km_Div_X_2000,   "2.00", 2.000, 13, "360" },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8"/>
      <c r="O34" s="15">
        <f t="shared" si="8"/>
        <v>13</v>
      </c>
      <c r="P34" s="15">
        <f t="shared" si="9"/>
        <v>360</v>
      </c>
      <c r="Q34" s="37">
        <v>2</v>
      </c>
      <c r="R34" s="13" t="s">
        <v>23</v>
      </c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64"/>
      <c r="AE34" s="64"/>
      <c r="AF34" s="64"/>
      <c r="AG34" s="64"/>
      <c r="AH34" s="64"/>
      <c r="AI34" s="53"/>
      <c r="AJ34" s="53"/>
      <c r="AK34" s="48" t="str">
        <f t="shared" si="1"/>
        <v>2.000</v>
      </c>
      <c r="AL34" s="49">
        <f t="shared" si="11"/>
        <v>2000</v>
      </c>
      <c r="AM34" s="50">
        <f t="shared" si="10"/>
        <v>2000</v>
      </c>
      <c r="AN34" s="51" t="str">
        <f t="shared" si="2"/>
        <v>"2.00"</v>
      </c>
      <c r="AO34" s="52">
        <f t="shared" si="3"/>
        <v>2</v>
      </c>
      <c r="AP34" s="53"/>
      <c r="AQ34" s="53">
        <f t="shared" si="4"/>
        <v>2.25</v>
      </c>
      <c r="AR34" s="54">
        <f t="shared" si="5"/>
        <v>2.25</v>
      </c>
      <c r="AS34" s="55">
        <f t="shared" si="6"/>
        <v>2</v>
      </c>
      <c r="AT34" s="53">
        <f t="shared" si="7"/>
        <v>0</v>
      </c>
      <c r="AU34" s="53"/>
      <c r="AV34" s="53"/>
    </row>
    <row r="35" spans="2:55" s="6" customFormat="1" ht="18" x14ac:dyDescent="0.35">
      <c r="B35" s="76" t="str">
        <f t="shared" si="0"/>
        <v xml:space="preserve">   { Ks_Div_Z_2500,    Km_Div_Z_2500,   Ks_Div_X_2500,    Km_Div_X_2500,   "2.50", 2.500, 16, "80" },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8"/>
      <c r="O35" s="15">
        <f t="shared" si="8"/>
        <v>16</v>
      </c>
      <c r="P35" s="15">
        <f t="shared" si="9"/>
        <v>80</v>
      </c>
      <c r="Q35" s="37">
        <v>2.5</v>
      </c>
      <c r="R35" s="13" t="s">
        <v>23</v>
      </c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64"/>
      <c r="AE35" s="64"/>
      <c r="AF35" s="64"/>
      <c r="AG35" s="64"/>
      <c r="AH35" s="64"/>
      <c r="AI35" s="60"/>
      <c r="AJ35" s="53"/>
      <c r="AK35" s="48" t="str">
        <f t="shared" si="1"/>
        <v>2.500</v>
      </c>
      <c r="AL35" s="49">
        <f t="shared" si="11"/>
        <v>2500</v>
      </c>
      <c r="AM35" s="50">
        <f t="shared" si="10"/>
        <v>2500</v>
      </c>
      <c r="AN35" s="51" t="str">
        <f t="shared" si="2"/>
        <v>"2.50"</v>
      </c>
      <c r="AO35" s="52">
        <f t="shared" si="3"/>
        <v>2.5</v>
      </c>
      <c r="AP35" s="53"/>
      <c r="AQ35" s="53">
        <f t="shared" si="4"/>
        <v>1.8</v>
      </c>
      <c r="AR35" s="54">
        <f t="shared" si="5"/>
        <v>1.8</v>
      </c>
      <c r="AS35" s="55">
        <f t="shared" si="6"/>
        <v>2</v>
      </c>
      <c r="AT35" s="53">
        <f t="shared" si="7"/>
        <v>50</v>
      </c>
      <c r="AU35" s="53"/>
      <c r="AV35" s="53"/>
    </row>
    <row r="36" spans="2:55" s="6" customFormat="1" ht="18" x14ac:dyDescent="0.35">
      <c r="B36" s="76" t="str">
        <f t="shared" si="0"/>
        <v xml:space="preserve">   { Ks_Div_Z_3000,    Km_Div_Z_3000,   Ks_Div_X_3000,    Km_Div_X_3000,   "3.00", 3.000, 18, "80" },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8"/>
      <c r="O36" s="15">
        <f t="shared" si="8"/>
        <v>18</v>
      </c>
      <c r="P36" s="15">
        <f t="shared" si="9"/>
        <v>80</v>
      </c>
      <c r="Q36" s="37">
        <v>3</v>
      </c>
      <c r="R36" s="13" t="s">
        <v>23</v>
      </c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64"/>
      <c r="AE36" s="64"/>
      <c r="AF36" s="64"/>
      <c r="AG36" s="64"/>
      <c r="AH36" s="64"/>
      <c r="AI36" s="53"/>
      <c r="AJ36" s="53"/>
      <c r="AK36" s="48" t="str">
        <f t="shared" si="1"/>
        <v>3.000</v>
      </c>
      <c r="AL36" s="49">
        <f t="shared" si="11"/>
        <v>3000</v>
      </c>
      <c r="AM36" s="50">
        <f t="shared" si="10"/>
        <v>3000</v>
      </c>
      <c r="AN36" s="51" t="str">
        <f t="shared" si="2"/>
        <v>"3.00"</v>
      </c>
      <c r="AO36" s="52">
        <f t="shared" si="3"/>
        <v>3</v>
      </c>
      <c r="AP36" s="53"/>
      <c r="AQ36" s="53">
        <f t="shared" si="4"/>
        <v>1.5</v>
      </c>
      <c r="AR36" s="54">
        <f t="shared" si="5"/>
        <v>1.5</v>
      </c>
      <c r="AS36" s="55">
        <f t="shared" si="6"/>
        <v>3</v>
      </c>
      <c r="AT36" s="53">
        <f t="shared" si="7"/>
        <v>0</v>
      </c>
      <c r="AU36" s="53"/>
      <c r="AV36" s="53"/>
    </row>
    <row r="37" spans="2:55" s="6" customFormat="1" ht="18" x14ac:dyDescent="0.35">
      <c r="B37" s="76" t="str">
        <f t="shared" si="0"/>
        <v xml:space="preserve">   { Ks_Div_Z_4000,    Km_Div_Z_4000,   Ks_Div_X_4000,    Km_Div_X_4000,   "4.00", 4.000, 23, "80" },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8"/>
      <c r="O37" s="15">
        <f t="shared" si="8"/>
        <v>23</v>
      </c>
      <c r="P37" s="15">
        <f t="shared" si="9"/>
        <v>80</v>
      </c>
      <c r="Q37" s="37">
        <v>4</v>
      </c>
      <c r="R37" s="13" t="s">
        <v>23</v>
      </c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64"/>
      <c r="AE37" s="64"/>
      <c r="AF37" s="64"/>
      <c r="AG37" s="64"/>
      <c r="AH37" s="64"/>
      <c r="AI37" s="53"/>
      <c r="AJ37" s="53"/>
      <c r="AK37" s="48" t="str">
        <f t="shared" si="1"/>
        <v>4.000</v>
      </c>
      <c r="AL37" s="49">
        <f t="shared" si="11"/>
        <v>4000</v>
      </c>
      <c r="AM37" s="50">
        <f t="shared" si="10"/>
        <v>4000</v>
      </c>
      <c r="AN37" s="51" t="str">
        <f t="shared" si="2"/>
        <v>"4.00"</v>
      </c>
      <c r="AO37" s="52">
        <f t="shared" si="3"/>
        <v>4</v>
      </c>
      <c r="AP37" s="53"/>
      <c r="AQ37" s="53">
        <f t="shared" si="4"/>
        <v>1.125</v>
      </c>
      <c r="AR37" s="54">
        <f t="shared" si="5"/>
        <v>1.125</v>
      </c>
      <c r="AS37" s="55">
        <f t="shared" si="6"/>
        <v>4</v>
      </c>
      <c r="AT37" s="53">
        <f t="shared" si="7"/>
        <v>0</v>
      </c>
      <c r="AU37" s="53"/>
      <c r="AV37" s="53"/>
    </row>
    <row r="38" spans="2:55" s="6" customFormat="1" ht="18" x14ac:dyDescent="0.35">
      <c r="B38" s="123" t="s">
        <v>15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8"/>
      <c r="P38" s="18"/>
      <c r="Q38" s="19"/>
      <c r="R38" s="20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64"/>
      <c r="AE38" s="64"/>
      <c r="AF38" s="64"/>
      <c r="AG38" s="64"/>
      <c r="AH38" s="64"/>
      <c r="AI38" s="53"/>
      <c r="AJ38" s="53"/>
      <c r="AK38" s="48"/>
      <c r="AL38" s="49"/>
      <c r="AM38" s="50"/>
      <c r="AN38" s="51"/>
      <c r="AO38" s="52"/>
      <c r="AP38" s="53"/>
      <c r="AQ38" s="53"/>
      <c r="AR38" s="54"/>
      <c r="AS38" s="55"/>
      <c r="AT38" s="53"/>
      <c r="AU38" s="53"/>
      <c r="AV38" s="53"/>
    </row>
    <row r="39" spans="2:55" s="6" customFormat="1" ht="18" x14ac:dyDescent="0.35">
      <c r="B39" s="76" t="str">
        <f>IF(AND(AQ39&gt;255,AR39&gt;255),CONCATENATE("   // шаг резьбы ",Q39,R39," не допустим на этом железе!"),
IF(AND(AQ39&lt;1,AR39&lt;1),CONCATENATE("   // шаг резьбы ",Q39,R39," не допустим на этом железе!"),
IF(OR(AQ39&lt;1,AQ39&gt;255),CONCATENATE("   { Ks_Div_Z_",AL39,",    Km_Div_Z_",AL39,",   Ks_Div_X_",AL39,",    Km_Div_X_",AL39,",   ",AN39,", ",AK39,IF(O39&lt;10,",  ",", "),O39,", """,P39,""" },"," //  ось Z ошибка"),
IF(OR(AR39&lt;1,AR39&gt;255),CONCATENATE("   { Ks_Div_Z_",AL39,",    Km_Div_Z_",AL39,",   Ks_Div_X_",AL39,",    Km_Div_X_",AL39,",   ",AN39,", ",AK39,IF(O39&lt;10,",  ",", "),O39,", """,P39,""" },"," //  ось X ошибка"),
IF(AND(AQ39&gt;=1,AR39&gt;=1),CONCATENATE("   { Ks_Div_Z_",AL39,",    Km_Div_Z_",AL39,",   Ks_Div_X_",AL39,",    Km_Div_X_",AL39,",   ",AN39,", ",AK39,IF(O39&lt;10,",  ",", "),O39,", """,P39,""" },"))))))</f>
        <v xml:space="preserve">   { Ks_Div_Z_0318,    Km_Div_Z_0318,   Ks_Div_X_0318,    Km_Div_X_0318,   " 80", 0.318,  5, "720" },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8"/>
      <c r="O39" s="15">
        <f>ROUND(AP39*5+3,0)</f>
        <v>5</v>
      </c>
      <c r="P39" s="15">
        <f>IF(OR(AQ39&lt;2,AR39&lt;2),MROUND((140/AP39+280)/4,20),MROUND(140/AP39+280,20))</f>
        <v>720</v>
      </c>
      <c r="Q39" s="37">
        <v>80</v>
      </c>
      <c r="R39" s="28" t="s">
        <v>24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64"/>
      <c r="AE39" s="64"/>
      <c r="AF39" s="64"/>
      <c r="AG39" s="64"/>
      <c r="AH39" s="64"/>
      <c r="AI39" s="53"/>
      <c r="AJ39" s="53"/>
      <c r="AK39" s="48" t="str">
        <f t="shared" ref="AK39:AK66" si="12">IF(AT39&gt;100,(CONCATENATE(AS39,".",AT39)),(CONCATENATE(AS39,".",AT39,"0")))</f>
        <v>0.318</v>
      </c>
      <c r="AL39" s="49" t="str">
        <f t="shared" si="11"/>
        <v>0318</v>
      </c>
      <c r="AM39" s="50">
        <f t="shared" ref="AM39:AM66" si="13">AO39*1000</f>
        <v>318</v>
      </c>
      <c r="AN39" s="51" t="str">
        <f t="shared" ref="AN39:AN66" si="14">IF(Q39&lt;10,(CONCATENATE("""  ",Q39,"""")),(CONCATENATE(""" ",Q39,"""")))</f>
        <v>" 80"</v>
      </c>
      <c r="AO39" s="52">
        <f t="shared" ref="AO39:AO66" si="15">ROUND(25.4/Q39,3)</f>
        <v>0.318</v>
      </c>
      <c r="AP39" s="52">
        <f t="shared" ref="AP39:AP66" si="16">25.4/Q39</f>
        <v>0.3175</v>
      </c>
      <c r="AQ39" s="53">
        <f t="shared" ref="AQ39:AQ66" si="17">ROUND((($C$8*2)/($I$8/$Q$8*AP39)),4)</f>
        <v>14.1732</v>
      </c>
      <c r="AR39" s="54">
        <f t="shared" ref="AR39:AR66" si="18">ROUND(($C$8*2)/($O$8/$R$8*AP39),4)</f>
        <v>14.1732</v>
      </c>
      <c r="AS39" s="55">
        <f t="shared" ref="AS39:AS66" si="19">QUOTIENT(AO39,1)</f>
        <v>0</v>
      </c>
      <c r="AT39" s="53">
        <f t="shared" ref="AT39:AT66" si="20">(AO39-AS39)*1000</f>
        <v>318</v>
      </c>
      <c r="AU39" s="53"/>
      <c r="AV39" s="53"/>
      <c r="BC39" s="26"/>
    </row>
    <row r="40" spans="2:55" s="6" customFormat="1" ht="18" x14ac:dyDescent="0.35">
      <c r="B40" s="76" t="str">
        <f t="shared" ref="B40:B66" si="21">IF(AND(AQ40&gt;255,AR40&gt;255),CONCATENATE("   // шаг резьбы ",Q40,R40," не допустим на этом железе!"),
IF(AND(AQ40&lt;1,AR40&lt;1),CONCATENATE("   // шаг резьбы ",Q40,R40," не допустим на этом железе!"),
IF(OR(AQ40&lt;1,AQ40&gt;255),CONCATENATE("   { Ks_Div_Z_",AL40,",    Km_Div_Z_",AL40,",   Ks_Div_X_",AL40,",    Km_Div_X_",AL40,",   ",AN40,", ",AK40,IF(O40&lt;10,",  ",", "),O40,", """,P40,""" },"," //  ось Z ошибка"),
IF(OR(AR40&lt;1,AR40&gt;255),CONCATENATE("   { Ks_Div_Z_",AL40,",    Km_Div_Z_",AL40,",   Ks_Div_X_",AL40,",    Km_Div_X_",AL40,",   ",AN40,", ",AK40,IF(O40&lt;10,",  ",", "),O40,", """,P40,""" },"," //  ось X ошибка"),
IF(AND(AQ40&gt;=1,AR40&gt;=1),CONCATENATE("   { Ks_Div_Z_",AL40,",    Km_Div_Z_",AL40,",   Ks_Div_X_",AL40,",    Km_Div_X_",AL40,",   ",AN40,", ",AK40,IF(O40&lt;10,",  ",", "),O40,", """,P40,""" },"))))))</f>
        <v xml:space="preserve">   { Ks_Div_Z_0353,    Km_Div_Z_0353,   Ks_Div_X_0353,    Km_Div_X_0353,   " 72", 0.353,  5, "680" },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8"/>
      <c r="O40" s="15">
        <f t="shared" ref="O40:O66" si="22">ROUND(AP40*5+3,0)</f>
        <v>5</v>
      </c>
      <c r="P40" s="15">
        <f t="shared" ref="P40:P66" si="23">IF(OR(AQ40&lt;2,AR40&lt;2),MROUND((140/AP40+280)/4,20),MROUND(140/AP40+280,20))</f>
        <v>680</v>
      </c>
      <c r="Q40" s="37">
        <v>72</v>
      </c>
      <c r="R40" s="28" t="s">
        <v>24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64"/>
      <c r="AE40" s="64"/>
      <c r="AF40" s="64"/>
      <c r="AG40" s="64"/>
      <c r="AH40" s="64"/>
      <c r="AI40" s="53"/>
      <c r="AJ40" s="53"/>
      <c r="AK40" s="48" t="str">
        <f t="shared" si="12"/>
        <v>0.353</v>
      </c>
      <c r="AL40" s="49" t="str">
        <f t="shared" si="11"/>
        <v>0353</v>
      </c>
      <c r="AM40" s="50">
        <f t="shared" si="13"/>
        <v>353</v>
      </c>
      <c r="AN40" s="51" t="str">
        <f t="shared" si="14"/>
        <v>" 72"</v>
      </c>
      <c r="AO40" s="52">
        <f t="shared" si="15"/>
        <v>0.35299999999999998</v>
      </c>
      <c r="AP40" s="52">
        <f t="shared" si="16"/>
        <v>0.35277777777777775</v>
      </c>
      <c r="AQ40" s="53">
        <f t="shared" si="17"/>
        <v>12.7559</v>
      </c>
      <c r="AR40" s="54">
        <f t="shared" si="18"/>
        <v>12.7559</v>
      </c>
      <c r="AS40" s="55">
        <f t="shared" si="19"/>
        <v>0</v>
      </c>
      <c r="AT40" s="53">
        <f t="shared" si="20"/>
        <v>353</v>
      </c>
      <c r="AU40" s="53"/>
      <c r="AV40" s="53"/>
      <c r="BC40" s="26"/>
    </row>
    <row r="41" spans="2:55" s="6" customFormat="1" ht="18" x14ac:dyDescent="0.35">
      <c r="B41" s="76" t="str">
        <f t="shared" si="21"/>
        <v xml:space="preserve">   { Ks_Div_Z_0397,    Km_Div_Z_0397,   Ks_Div_X_0397,    Km_Div_X_0397,   " 64", 0.397,  5, "640" },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8"/>
      <c r="O41" s="15">
        <f t="shared" si="22"/>
        <v>5</v>
      </c>
      <c r="P41" s="15">
        <f t="shared" si="23"/>
        <v>640</v>
      </c>
      <c r="Q41" s="37">
        <v>64</v>
      </c>
      <c r="R41" s="28" t="s">
        <v>24</v>
      </c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64"/>
      <c r="AE41" s="64"/>
      <c r="AF41" s="64"/>
      <c r="AG41" s="64"/>
      <c r="AH41" s="64"/>
      <c r="AI41" s="53"/>
      <c r="AJ41" s="53"/>
      <c r="AK41" s="48" t="str">
        <f t="shared" si="12"/>
        <v>0.397</v>
      </c>
      <c r="AL41" s="49" t="str">
        <f t="shared" si="11"/>
        <v>0397</v>
      </c>
      <c r="AM41" s="50">
        <f t="shared" si="13"/>
        <v>397</v>
      </c>
      <c r="AN41" s="51" t="str">
        <f t="shared" si="14"/>
        <v>" 64"</v>
      </c>
      <c r="AO41" s="52">
        <f t="shared" si="15"/>
        <v>0.39700000000000002</v>
      </c>
      <c r="AP41" s="52">
        <f t="shared" si="16"/>
        <v>0.39687499999999998</v>
      </c>
      <c r="AQ41" s="53">
        <f t="shared" si="17"/>
        <v>11.3386</v>
      </c>
      <c r="AR41" s="54">
        <f t="shared" si="18"/>
        <v>11.3386</v>
      </c>
      <c r="AS41" s="55">
        <f t="shared" si="19"/>
        <v>0</v>
      </c>
      <c r="AT41" s="53">
        <f t="shared" si="20"/>
        <v>397</v>
      </c>
      <c r="AU41" s="53"/>
      <c r="AV41" s="53"/>
    </row>
    <row r="42" spans="2:55" s="6" customFormat="1" ht="18" x14ac:dyDescent="0.35">
      <c r="B42" s="76" t="str">
        <f t="shared" si="21"/>
        <v xml:space="preserve">   { Ks_Div_Z_0423,    Km_Div_Z_0423,   Ks_Div_X_0423,    Km_Div_X_0423,   " 60", 0.423,  5, "620" },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8"/>
      <c r="O42" s="15">
        <f t="shared" si="22"/>
        <v>5</v>
      </c>
      <c r="P42" s="15">
        <f t="shared" si="23"/>
        <v>620</v>
      </c>
      <c r="Q42" s="37">
        <v>60</v>
      </c>
      <c r="R42" s="28" t="s">
        <v>24</v>
      </c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64"/>
      <c r="AE42" s="64"/>
      <c r="AF42" s="64"/>
      <c r="AG42" s="64"/>
      <c r="AH42" s="64"/>
      <c r="AI42" s="53"/>
      <c r="AJ42" s="53"/>
      <c r="AK42" s="48" t="str">
        <f t="shared" si="12"/>
        <v>0.423</v>
      </c>
      <c r="AL42" s="49" t="str">
        <f t="shared" si="11"/>
        <v>0423</v>
      </c>
      <c r="AM42" s="50">
        <f t="shared" si="13"/>
        <v>423</v>
      </c>
      <c r="AN42" s="51" t="str">
        <f t="shared" si="14"/>
        <v>" 60"</v>
      </c>
      <c r="AO42" s="52">
        <f t="shared" si="15"/>
        <v>0.42299999999999999</v>
      </c>
      <c r="AP42" s="52">
        <f t="shared" si="16"/>
        <v>0.42333333333333328</v>
      </c>
      <c r="AQ42" s="53">
        <f t="shared" si="17"/>
        <v>10.629899999999999</v>
      </c>
      <c r="AR42" s="54">
        <f t="shared" si="18"/>
        <v>10.629899999999999</v>
      </c>
      <c r="AS42" s="55">
        <f t="shared" si="19"/>
        <v>0</v>
      </c>
      <c r="AT42" s="53">
        <f t="shared" si="20"/>
        <v>423</v>
      </c>
      <c r="AU42" s="53"/>
      <c r="AV42" s="53"/>
    </row>
    <row r="43" spans="2:55" s="6" customFormat="1" ht="18" x14ac:dyDescent="0.35">
      <c r="B43" s="76" t="str">
        <f t="shared" si="21"/>
        <v xml:space="preserve">   { Ks_Div_Z_0454,    Km_Div_Z_0454,   Ks_Div_X_0454,    Km_Div_X_0454,   " 56", 0.454,  5, "580" },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8"/>
      <c r="O43" s="15">
        <f t="shared" si="22"/>
        <v>5</v>
      </c>
      <c r="P43" s="15">
        <f t="shared" si="23"/>
        <v>580</v>
      </c>
      <c r="Q43" s="37">
        <v>56</v>
      </c>
      <c r="R43" s="28" t="s">
        <v>24</v>
      </c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64"/>
      <c r="AE43" s="64"/>
      <c r="AF43" s="64"/>
      <c r="AG43" s="64"/>
      <c r="AH43" s="64"/>
      <c r="AI43" s="53"/>
      <c r="AJ43" s="53"/>
      <c r="AK43" s="48" t="str">
        <f t="shared" si="12"/>
        <v>0.454</v>
      </c>
      <c r="AL43" s="49" t="str">
        <f t="shared" si="11"/>
        <v>0454</v>
      </c>
      <c r="AM43" s="50">
        <f t="shared" si="13"/>
        <v>454</v>
      </c>
      <c r="AN43" s="51" t="str">
        <f t="shared" si="14"/>
        <v>" 56"</v>
      </c>
      <c r="AO43" s="52">
        <f t="shared" si="15"/>
        <v>0.45400000000000001</v>
      </c>
      <c r="AP43" s="52">
        <f t="shared" si="16"/>
        <v>0.45357142857142857</v>
      </c>
      <c r="AQ43" s="53">
        <f t="shared" si="17"/>
        <v>9.9213000000000005</v>
      </c>
      <c r="AR43" s="54">
        <f t="shared" si="18"/>
        <v>9.9213000000000005</v>
      </c>
      <c r="AS43" s="55">
        <f t="shared" si="19"/>
        <v>0</v>
      </c>
      <c r="AT43" s="53">
        <f t="shared" si="20"/>
        <v>454</v>
      </c>
      <c r="AU43" s="53"/>
      <c r="AV43" s="53"/>
    </row>
    <row r="44" spans="2:55" s="6" customFormat="1" ht="18" x14ac:dyDescent="0.35">
      <c r="B44" s="76" t="str">
        <f t="shared" si="21"/>
        <v xml:space="preserve">   { Ks_Div_Z_0529,    Km_Div_Z_0529,   Ks_Div_X_0529,    Km_Div_X_0529,   " 48", 0.529,  6, "540" },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8"/>
      <c r="O44" s="15">
        <f t="shared" si="22"/>
        <v>6</v>
      </c>
      <c r="P44" s="15">
        <f t="shared" si="23"/>
        <v>540</v>
      </c>
      <c r="Q44" s="37">
        <v>48</v>
      </c>
      <c r="R44" s="28" t="s">
        <v>24</v>
      </c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64"/>
      <c r="AE44" s="64"/>
      <c r="AF44" s="64"/>
      <c r="AG44" s="64"/>
      <c r="AH44" s="64"/>
      <c r="AI44" s="53"/>
      <c r="AJ44" s="53"/>
      <c r="AK44" s="48" t="str">
        <f t="shared" si="12"/>
        <v>0.529</v>
      </c>
      <c r="AL44" s="49" t="str">
        <f t="shared" si="11"/>
        <v>0529</v>
      </c>
      <c r="AM44" s="50">
        <f t="shared" si="13"/>
        <v>529</v>
      </c>
      <c r="AN44" s="51" t="str">
        <f t="shared" si="14"/>
        <v>" 48"</v>
      </c>
      <c r="AO44" s="52">
        <f t="shared" si="15"/>
        <v>0.52900000000000003</v>
      </c>
      <c r="AP44" s="52">
        <f t="shared" si="16"/>
        <v>0.52916666666666667</v>
      </c>
      <c r="AQ44" s="53">
        <f t="shared" si="17"/>
        <v>8.5038999999999998</v>
      </c>
      <c r="AR44" s="54">
        <f t="shared" si="18"/>
        <v>8.5038999999999998</v>
      </c>
      <c r="AS44" s="55">
        <f t="shared" si="19"/>
        <v>0</v>
      </c>
      <c r="AT44" s="53">
        <f t="shared" si="20"/>
        <v>529</v>
      </c>
      <c r="AU44" s="53"/>
      <c r="AV44" s="53"/>
    </row>
    <row r="45" spans="2:55" s="6" customFormat="1" ht="18" x14ac:dyDescent="0.35">
      <c r="B45" s="76" t="str">
        <f t="shared" si="21"/>
        <v xml:space="preserve">   { Ks_Div_Z_0577,    Km_Div_Z_0577,   Ks_Div_X_0577,    Km_Div_X_0577,   " 44", 0.577,  6, "520" },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8"/>
      <c r="O45" s="15">
        <f t="shared" si="22"/>
        <v>6</v>
      </c>
      <c r="P45" s="15">
        <f t="shared" si="23"/>
        <v>520</v>
      </c>
      <c r="Q45" s="37">
        <v>44</v>
      </c>
      <c r="R45" s="28" t="s">
        <v>24</v>
      </c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64"/>
      <c r="AE45" s="64"/>
      <c r="AF45" s="64"/>
      <c r="AG45" s="64"/>
      <c r="AH45" s="64"/>
      <c r="AI45" s="53"/>
      <c r="AJ45" s="53"/>
      <c r="AK45" s="48" t="str">
        <f t="shared" si="12"/>
        <v>0.577</v>
      </c>
      <c r="AL45" s="49" t="str">
        <f t="shared" si="11"/>
        <v>0577</v>
      </c>
      <c r="AM45" s="50">
        <f t="shared" si="13"/>
        <v>577</v>
      </c>
      <c r="AN45" s="51" t="str">
        <f t="shared" si="14"/>
        <v>" 44"</v>
      </c>
      <c r="AO45" s="52">
        <f t="shared" si="15"/>
        <v>0.57699999999999996</v>
      </c>
      <c r="AP45" s="52">
        <f t="shared" si="16"/>
        <v>0.57727272727272727</v>
      </c>
      <c r="AQ45" s="53">
        <f t="shared" si="17"/>
        <v>7.7953000000000001</v>
      </c>
      <c r="AR45" s="54">
        <f t="shared" si="18"/>
        <v>7.7953000000000001</v>
      </c>
      <c r="AS45" s="55">
        <f t="shared" si="19"/>
        <v>0</v>
      </c>
      <c r="AT45" s="53">
        <f t="shared" si="20"/>
        <v>577</v>
      </c>
      <c r="AU45" s="53"/>
      <c r="AV45" s="53"/>
    </row>
    <row r="46" spans="2:55" s="6" customFormat="1" ht="18" x14ac:dyDescent="0.35">
      <c r="B46" s="76" t="str">
        <f t="shared" si="21"/>
        <v xml:space="preserve">   { Ks_Div_Z_0635,    Km_Div_Z_0635,   Ks_Div_X_0635,    Km_Div_X_0635,   " 40", 0.635,  6, "500" },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8"/>
      <c r="O46" s="15">
        <f t="shared" si="22"/>
        <v>6</v>
      </c>
      <c r="P46" s="15">
        <f t="shared" si="23"/>
        <v>500</v>
      </c>
      <c r="Q46" s="37">
        <v>40</v>
      </c>
      <c r="R46" s="28" t="s">
        <v>24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64"/>
      <c r="AE46" s="64"/>
      <c r="AF46" s="64"/>
      <c r="AG46" s="64"/>
      <c r="AH46" s="64"/>
      <c r="AI46" s="53"/>
      <c r="AJ46" s="53"/>
      <c r="AK46" s="48" t="str">
        <f t="shared" si="12"/>
        <v>0.635</v>
      </c>
      <c r="AL46" s="49" t="str">
        <f t="shared" si="11"/>
        <v>0635</v>
      </c>
      <c r="AM46" s="50">
        <f t="shared" si="13"/>
        <v>635</v>
      </c>
      <c r="AN46" s="51" t="str">
        <f t="shared" si="14"/>
        <v>" 40"</v>
      </c>
      <c r="AO46" s="52">
        <f t="shared" si="15"/>
        <v>0.63500000000000001</v>
      </c>
      <c r="AP46" s="52">
        <f t="shared" si="16"/>
        <v>0.63500000000000001</v>
      </c>
      <c r="AQ46" s="53">
        <f t="shared" si="17"/>
        <v>7.0865999999999998</v>
      </c>
      <c r="AR46" s="54">
        <f t="shared" si="18"/>
        <v>7.0865999999999998</v>
      </c>
      <c r="AS46" s="55">
        <f t="shared" si="19"/>
        <v>0</v>
      </c>
      <c r="AT46" s="53">
        <f t="shared" si="20"/>
        <v>635</v>
      </c>
      <c r="AU46" s="53"/>
      <c r="AV46" s="53"/>
    </row>
    <row r="47" spans="2:55" s="6" customFormat="1" ht="18" x14ac:dyDescent="0.35">
      <c r="B47" s="76" t="str">
        <f t="shared" si="21"/>
        <v xml:space="preserve">   { Ks_Div_Z_0706,    Km_Div_Z_0706,   Ks_Div_X_0706,    Km_Div_X_0706,   " 36", 0.706,  7, "480" },</v>
      </c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8"/>
      <c r="O47" s="15">
        <f t="shared" si="22"/>
        <v>7</v>
      </c>
      <c r="P47" s="15">
        <f t="shared" si="23"/>
        <v>480</v>
      </c>
      <c r="Q47" s="37">
        <v>36</v>
      </c>
      <c r="R47" s="28" t="s">
        <v>24</v>
      </c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64"/>
      <c r="AE47" s="64"/>
      <c r="AF47" s="64"/>
      <c r="AG47" s="64"/>
      <c r="AH47" s="64"/>
      <c r="AI47" s="53"/>
      <c r="AJ47" s="53"/>
      <c r="AK47" s="48" t="str">
        <f t="shared" si="12"/>
        <v>0.706</v>
      </c>
      <c r="AL47" s="49" t="str">
        <f t="shared" si="11"/>
        <v>0706</v>
      </c>
      <c r="AM47" s="50">
        <f t="shared" si="13"/>
        <v>706</v>
      </c>
      <c r="AN47" s="51" t="str">
        <f t="shared" si="14"/>
        <v>" 36"</v>
      </c>
      <c r="AO47" s="52">
        <f t="shared" si="15"/>
        <v>0.70599999999999996</v>
      </c>
      <c r="AP47" s="52">
        <f t="shared" si="16"/>
        <v>0.70555555555555549</v>
      </c>
      <c r="AQ47" s="53">
        <f t="shared" si="17"/>
        <v>6.3780000000000001</v>
      </c>
      <c r="AR47" s="54">
        <f t="shared" si="18"/>
        <v>6.3780000000000001</v>
      </c>
      <c r="AS47" s="55">
        <f t="shared" si="19"/>
        <v>0</v>
      </c>
      <c r="AT47" s="53">
        <f t="shared" si="20"/>
        <v>706</v>
      </c>
      <c r="AU47" s="53"/>
      <c r="AV47" s="53"/>
    </row>
    <row r="48" spans="2:55" s="6" customFormat="1" ht="18" x14ac:dyDescent="0.35">
      <c r="B48" s="76" t="str">
        <f t="shared" si="21"/>
        <v xml:space="preserve">   { Ks_Div_Z_0794,    Km_Div_Z_0794,   Ks_Div_X_0794,    Km_Div_X_0794,   " 32", 0.794,  7, "460" },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8"/>
      <c r="O48" s="15">
        <f t="shared" si="22"/>
        <v>7</v>
      </c>
      <c r="P48" s="15">
        <f t="shared" si="23"/>
        <v>460</v>
      </c>
      <c r="Q48" s="37">
        <v>32</v>
      </c>
      <c r="R48" s="28" t="s">
        <v>24</v>
      </c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64"/>
      <c r="AE48" s="64"/>
      <c r="AF48" s="64"/>
      <c r="AG48" s="64"/>
      <c r="AH48" s="64"/>
      <c r="AI48" s="53"/>
      <c r="AJ48" s="53"/>
      <c r="AK48" s="48" t="str">
        <f t="shared" si="12"/>
        <v>0.794</v>
      </c>
      <c r="AL48" s="49" t="str">
        <f t="shared" si="11"/>
        <v>0794</v>
      </c>
      <c r="AM48" s="50">
        <f t="shared" si="13"/>
        <v>794</v>
      </c>
      <c r="AN48" s="51" t="str">
        <f t="shared" si="14"/>
        <v>" 32"</v>
      </c>
      <c r="AO48" s="52">
        <f t="shared" si="15"/>
        <v>0.79400000000000004</v>
      </c>
      <c r="AP48" s="52">
        <f t="shared" si="16"/>
        <v>0.79374999999999996</v>
      </c>
      <c r="AQ48" s="53">
        <f t="shared" si="17"/>
        <v>5.6692999999999998</v>
      </c>
      <c r="AR48" s="54">
        <f t="shared" si="18"/>
        <v>5.6692999999999998</v>
      </c>
      <c r="AS48" s="55">
        <f t="shared" si="19"/>
        <v>0</v>
      </c>
      <c r="AT48" s="53">
        <f t="shared" si="20"/>
        <v>794</v>
      </c>
      <c r="AU48" s="53"/>
      <c r="AV48" s="53"/>
    </row>
    <row r="49" spans="2:48" s="6" customFormat="1" ht="18" x14ac:dyDescent="0.35">
      <c r="B49" s="76" t="str">
        <f t="shared" si="21"/>
        <v xml:space="preserve">   { Ks_Div_Z_0907,    Km_Div_Z_0907,   Ks_Div_X_0907,    Km_Div_X_0907,   " 28", 0.907,  8, "440" },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8"/>
      <c r="O49" s="15">
        <f t="shared" si="22"/>
        <v>8</v>
      </c>
      <c r="P49" s="15">
        <f t="shared" si="23"/>
        <v>440</v>
      </c>
      <c r="Q49" s="37">
        <v>28</v>
      </c>
      <c r="R49" s="28" t="s">
        <v>24</v>
      </c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64"/>
      <c r="AE49" s="64"/>
      <c r="AF49" s="64"/>
      <c r="AG49" s="64"/>
      <c r="AH49" s="64"/>
      <c r="AI49" s="53"/>
      <c r="AJ49" s="53"/>
      <c r="AK49" s="48" t="str">
        <f t="shared" si="12"/>
        <v>0.907</v>
      </c>
      <c r="AL49" s="49" t="str">
        <f t="shared" si="11"/>
        <v>0907</v>
      </c>
      <c r="AM49" s="50">
        <f t="shared" si="13"/>
        <v>907</v>
      </c>
      <c r="AN49" s="51" t="str">
        <f t="shared" si="14"/>
        <v>" 28"</v>
      </c>
      <c r="AO49" s="52">
        <f t="shared" si="15"/>
        <v>0.90700000000000003</v>
      </c>
      <c r="AP49" s="52">
        <f t="shared" si="16"/>
        <v>0.90714285714285714</v>
      </c>
      <c r="AQ49" s="53">
        <f t="shared" si="17"/>
        <v>4.9606000000000003</v>
      </c>
      <c r="AR49" s="54">
        <f t="shared" si="18"/>
        <v>4.9606000000000003</v>
      </c>
      <c r="AS49" s="55">
        <f t="shared" si="19"/>
        <v>0</v>
      </c>
      <c r="AT49" s="53">
        <f t="shared" si="20"/>
        <v>907</v>
      </c>
      <c r="AU49" s="53"/>
      <c r="AV49" s="53"/>
    </row>
    <row r="50" spans="2:48" s="6" customFormat="1" ht="18" x14ac:dyDescent="0.35">
      <c r="B50" s="76" t="str">
        <f t="shared" si="21"/>
        <v xml:space="preserve">   { Ks_Div_Z_0941,    Km_Div_Z_0941,   Ks_Div_X_0941,    Km_Div_X_0941,   " 27", 0.941,  8, "420" },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8"/>
      <c r="O50" s="15">
        <f t="shared" si="22"/>
        <v>8</v>
      </c>
      <c r="P50" s="15">
        <f t="shared" si="23"/>
        <v>420</v>
      </c>
      <c r="Q50" s="37">
        <v>27</v>
      </c>
      <c r="R50" s="28" t="s">
        <v>24</v>
      </c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64"/>
      <c r="AE50" s="64"/>
      <c r="AF50" s="64"/>
      <c r="AG50" s="64"/>
      <c r="AH50" s="64"/>
      <c r="AI50" s="53"/>
      <c r="AJ50" s="53"/>
      <c r="AK50" s="48" t="str">
        <f t="shared" si="12"/>
        <v>0.941</v>
      </c>
      <c r="AL50" s="49" t="str">
        <f t="shared" si="11"/>
        <v>0941</v>
      </c>
      <c r="AM50" s="50">
        <f t="shared" si="13"/>
        <v>941</v>
      </c>
      <c r="AN50" s="51" t="str">
        <f t="shared" si="14"/>
        <v>" 27"</v>
      </c>
      <c r="AO50" s="52">
        <f t="shared" si="15"/>
        <v>0.94099999999999995</v>
      </c>
      <c r="AP50" s="52">
        <f t="shared" si="16"/>
        <v>0.94074074074074066</v>
      </c>
      <c r="AQ50" s="53">
        <f t="shared" si="17"/>
        <v>4.7835000000000001</v>
      </c>
      <c r="AR50" s="54">
        <f t="shared" si="18"/>
        <v>4.7835000000000001</v>
      </c>
      <c r="AS50" s="55">
        <f t="shared" si="19"/>
        <v>0</v>
      </c>
      <c r="AT50" s="53">
        <f t="shared" si="20"/>
        <v>941</v>
      </c>
      <c r="AU50" s="53"/>
      <c r="AV50" s="53"/>
    </row>
    <row r="51" spans="2:48" s="6" customFormat="1" ht="18" x14ac:dyDescent="0.35">
      <c r="B51" s="76" t="str">
        <f t="shared" si="21"/>
        <v xml:space="preserve">   { Ks_Div_Z_0977,    Km_Div_Z_0977,   Ks_Div_X_0977,    Km_Div_X_0977,   " 26", 0.977,  8, "420" },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8"/>
      <c r="O51" s="15">
        <f t="shared" si="22"/>
        <v>8</v>
      </c>
      <c r="P51" s="15">
        <f t="shared" si="23"/>
        <v>420</v>
      </c>
      <c r="Q51" s="37">
        <v>26</v>
      </c>
      <c r="R51" s="28" t="s">
        <v>24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64"/>
      <c r="AE51" s="64"/>
      <c r="AF51" s="64"/>
      <c r="AG51" s="64"/>
      <c r="AH51" s="64"/>
      <c r="AI51" s="53"/>
      <c r="AJ51" s="53"/>
      <c r="AK51" s="48" t="str">
        <f t="shared" si="12"/>
        <v>0.977</v>
      </c>
      <c r="AL51" s="49" t="str">
        <f t="shared" si="11"/>
        <v>0977</v>
      </c>
      <c r="AM51" s="50">
        <f t="shared" si="13"/>
        <v>977</v>
      </c>
      <c r="AN51" s="51" t="str">
        <f t="shared" si="14"/>
        <v>" 26"</v>
      </c>
      <c r="AO51" s="52">
        <f t="shared" si="15"/>
        <v>0.97699999999999998</v>
      </c>
      <c r="AP51" s="52">
        <f t="shared" si="16"/>
        <v>0.97692307692307689</v>
      </c>
      <c r="AQ51" s="53">
        <f t="shared" si="17"/>
        <v>4.6063000000000001</v>
      </c>
      <c r="AR51" s="54">
        <f t="shared" si="18"/>
        <v>4.6063000000000001</v>
      </c>
      <c r="AS51" s="55">
        <f t="shared" si="19"/>
        <v>0</v>
      </c>
      <c r="AT51" s="53">
        <f t="shared" si="20"/>
        <v>977</v>
      </c>
      <c r="AU51" s="53"/>
      <c r="AV51" s="53"/>
    </row>
    <row r="52" spans="2:48" s="6" customFormat="1" ht="18" x14ac:dyDescent="0.35">
      <c r="B52" s="76" t="str">
        <f t="shared" si="21"/>
        <v xml:space="preserve">   { Ks_Div_Z_1058,    Km_Div_Z_1058,   Ks_Div_X_1058,    Km_Div_X_1058,   " 24", 1.580,  8, "420" },</v>
      </c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8"/>
      <c r="O52" s="15">
        <f t="shared" si="22"/>
        <v>8</v>
      </c>
      <c r="P52" s="15">
        <f t="shared" si="23"/>
        <v>420</v>
      </c>
      <c r="Q52" s="37">
        <v>24</v>
      </c>
      <c r="R52" s="28" t="s">
        <v>24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64"/>
      <c r="AE52" s="64"/>
      <c r="AF52" s="64"/>
      <c r="AG52" s="64"/>
      <c r="AH52" s="64"/>
      <c r="AI52" s="53"/>
      <c r="AJ52" s="53"/>
      <c r="AK52" s="48" t="str">
        <f t="shared" si="12"/>
        <v>1.580</v>
      </c>
      <c r="AL52" s="49">
        <f t="shared" si="11"/>
        <v>1058</v>
      </c>
      <c r="AM52" s="50">
        <f t="shared" si="13"/>
        <v>1058</v>
      </c>
      <c r="AN52" s="51" t="str">
        <f t="shared" si="14"/>
        <v>" 24"</v>
      </c>
      <c r="AO52" s="52">
        <f t="shared" si="15"/>
        <v>1.0580000000000001</v>
      </c>
      <c r="AP52" s="52">
        <f t="shared" si="16"/>
        <v>1.0583333333333333</v>
      </c>
      <c r="AQ52" s="53">
        <f t="shared" si="17"/>
        <v>4.2519999999999998</v>
      </c>
      <c r="AR52" s="54">
        <f t="shared" si="18"/>
        <v>4.2519999999999998</v>
      </c>
      <c r="AS52" s="55">
        <f t="shared" si="19"/>
        <v>1</v>
      </c>
      <c r="AT52" s="53">
        <f t="shared" si="20"/>
        <v>58.00000000000005</v>
      </c>
      <c r="AU52" s="53"/>
      <c r="AV52" s="53"/>
    </row>
    <row r="53" spans="2:48" s="6" customFormat="1" ht="18" x14ac:dyDescent="0.35">
      <c r="B53" s="76" t="str">
        <f t="shared" si="21"/>
        <v xml:space="preserve">   { Ks_Div_Z_1155,    Km_Div_Z_1155,   Ks_Div_X_1155,    Km_Div_X_1155,   " 22", 1.155,  9, "400" },</v>
      </c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8"/>
      <c r="O53" s="15">
        <f t="shared" si="22"/>
        <v>9</v>
      </c>
      <c r="P53" s="15">
        <f t="shared" si="23"/>
        <v>400</v>
      </c>
      <c r="Q53" s="37">
        <v>22</v>
      </c>
      <c r="R53" s="28" t="s">
        <v>24</v>
      </c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64"/>
      <c r="AE53" s="64"/>
      <c r="AF53" s="64"/>
      <c r="AG53" s="64"/>
      <c r="AH53" s="64"/>
      <c r="AI53" s="53"/>
      <c r="AJ53" s="53"/>
      <c r="AK53" s="48" t="str">
        <f t="shared" si="12"/>
        <v>1.155</v>
      </c>
      <c r="AL53" s="49">
        <f t="shared" si="11"/>
        <v>1155</v>
      </c>
      <c r="AM53" s="50">
        <f t="shared" si="13"/>
        <v>1155</v>
      </c>
      <c r="AN53" s="51" t="str">
        <f t="shared" si="14"/>
        <v>" 22"</v>
      </c>
      <c r="AO53" s="52">
        <f t="shared" si="15"/>
        <v>1.155</v>
      </c>
      <c r="AP53" s="52">
        <f t="shared" si="16"/>
        <v>1.1545454545454545</v>
      </c>
      <c r="AQ53" s="53">
        <f t="shared" si="17"/>
        <v>3.8976000000000002</v>
      </c>
      <c r="AR53" s="54">
        <f t="shared" si="18"/>
        <v>3.8976000000000002</v>
      </c>
      <c r="AS53" s="55">
        <f t="shared" si="19"/>
        <v>1</v>
      </c>
      <c r="AT53" s="53">
        <f t="shared" si="20"/>
        <v>155.00000000000003</v>
      </c>
      <c r="AU53" s="53"/>
      <c r="AV53" s="53"/>
    </row>
    <row r="54" spans="2:48" s="6" customFormat="1" ht="18" x14ac:dyDescent="0.35">
      <c r="B54" s="76" t="str">
        <f t="shared" si="21"/>
        <v xml:space="preserve">   { Ks_Div_Z_1270,    Km_Div_Z_1270,   Ks_Div_X_1270,    Km_Div_X_1270,   " 20", 1.270,  9, "400" },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8"/>
      <c r="O54" s="15">
        <f t="shared" si="22"/>
        <v>9</v>
      </c>
      <c r="P54" s="15">
        <f t="shared" si="23"/>
        <v>400</v>
      </c>
      <c r="Q54" s="37">
        <v>20</v>
      </c>
      <c r="R54" s="28" t="s">
        <v>24</v>
      </c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64"/>
      <c r="AE54" s="64"/>
      <c r="AF54" s="64"/>
      <c r="AG54" s="64"/>
      <c r="AH54" s="64"/>
      <c r="AI54" s="53"/>
      <c r="AJ54" s="53"/>
      <c r="AK54" s="48" t="str">
        <f t="shared" si="12"/>
        <v>1.270</v>
      </c>
      <c r="AL54" s="49">
        <f t="shared" si="11"/>
        <v>1270</v>
      </c>
      <c r="AM54" s="50">
        <f t="shared" si="13"/>
        <v>1270</v>
      </c>
      <c r="AN54" s="51" t="str">
        <f t="shared" si="14"/>
        <v>" 20"</v>
      </c>
      <c r="AO54" s="52">
        <f t="shared" si="15"/>
        <v>1.27</v>
      </c>
      <c r="AP54" s="52">
        <f t="shared" si="16"/>
        <v>1.27</v>
      </c>
      <c r="AQ54" s="53">
        <f t="shared" si="17"/>
        <v>3.5432999999999999</v>
      </c>
      <c r="AR54" s="54">
        <f t="shared" si="18"/>
        <v>3.5432999999999999</v>
      </c>
      <c r="AS54" s="55">
        <f t="shared" si="19"/>
        <v>1</v>
      </c>
      <c r="AT54" s="53">
        <f t="shared" si="20"/>
        <v>270</v>
      </c>
      <c r="AU54" s="53"/>
      <c r="AV54" s="53"/>
    </row>
    <row r="55" spans="2:48" s="6" customFormat="1" ht="18" x14ac:dyDescent="0.35">
      <c r="B55" s="76" t="str">
        <f t="shared" si="21"/>
        <v xml:space="preserve">   { Ks_Div_Z_1337,    Km_Div_Z_1337,   Ks_Div_X_1337,    Km_Div_X_1337,   " 19", 1.337, 10, "380" },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8"/>
      <c r="O55" s="15">
        <f t="shared" si="22"/>
        <v>10</v>
      </c>
      <c r="P55" s="15">
        <f t="shared" si="23"/>
        <v>380</v>
      </c>
      <c r="Q55" s="37">
        <v>19</v>
      </c>
      <c r="R55" s="28" t="s">
        <v>24</v>
      </c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64"/>
      <c r="AE55" s="64"/>
      <c r="AF55" s="64"/>
      <c r="AG55" s="64"/>
      <c r="AH55" s="64"/>
      <c r="AI55" s="53"/>
      <c r="AJ55" s="53"/>
      <c r="AK55" s="48" t="str">
        <f t="shared" si="12"/>
        <v>1.337</v>
      </c>
      <c r="AL55" s="49">
        <f t="shared" si="11"/>
        <v>1337</v>
      </c>
      <c r="AM55" s="50">
        <f t="shared" si="13"/>
        <v>1337</v>
      </c>
      <c r="AN55" s="51" t="str">
        <f t="shared" si="14"/>
        <v>" 19"</v>
      </c>
      <c r="AO55" s="52">
        <f t="shared" si="15"/>
        <v>1.337</v>
      </c>
      <c r="AP55" s="52">
        <f t="shared" si="16"/>
        <v>1.3368421052631578</v>
      </c>
      <c r="AQ55" s="53">
        <f t="shared" si="17"/>
        <v>3.3660999999999999</v>
      </c>
      <c r="AR55" s="54">
        <f t="shared" si="18"/>
        <v>3.3660999999999999</v>
      </c>
      <c r="AS55" s="55">
        <f t="shared" si="19"/>
        <v>1</v>
      </c>
      <c r="AT55" s="53">
        <f t="shared" si="20"/>
        <v>336.99999999999994</v>
      </c>
      <c r="AU55" s="53"/>
      <c r="AV55" s="53"/>
    </row>
    <row r="56" spans="2:48" s="6" customFormat="1" ht="18" x14ac:dyDescent="0.35">
      <c r="B56" s="76" t="str">
        <f t="shared" si="21"/>
        <v xml:space="preserve">   { Ks_Div_Z_1411,    Km_Div_Z_1411,   Ks_Div_X_1411,    Km_Div_X_1411,   " 18", 1.411, 10, "380" },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8"/>
      <c r="O56" s="15">
        <f t="shared" si="22"/>
        <v>10</v>
      </c>
      <c r="P56" s="15">
        <f t="shared" si="23"/>
        <v>380</v>
      </c>
      <c r="Q56" s="37">
        <v>18</v>
      </c>
      <c r="R56" s="28" t="s">
        <v>24</v>
      </c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64"/>
      <c r="AE56" s="64"/>
      <c r="AF56" s="64"/>
      <c r="AG56" s="64"/>
      <c r="AH56" s="64"/>
      <c r="AI56" s="53"/>
      <c r="AJ56" s="53"/>
      <c r="AK56" s="48" t="str">
        <f t="shared" si="12"/>
        <v>1.411</v>
      </c>
      <c r="AL56" s="49">
        <f t="shared" si="11"/>
        <v>1411</v>
      </c>
      <c r="AM56" s="50">
        <f t="shared" si="13"/>
        <v>1411</v>
      </c>
      <c r="AN56" s="51" t="str">
        <f t="shared" si="14"/>
        <v>" 18"</v>
      </c>
      <c r="AO56" s="52">
        <f t="shared" si="15"/>
        <v>1.411</v>
      </c>
      <c r="AP56" s="52">
        <f t="shared" si="16"/>
        <v>1.411111111111111</v>
      </c>
      <c r="AQ56" s="53">
        <f t="shared" si="17"/>
        <v>3.1890000000000001</v>
      </c>
      <c r="AR56" s="54">
        <f t="shared" si="18"/>
        <v>3.1890000000000001</v>
      </c>
      <c r="AS56" s="55">
        <f t="shared" si="19"/>
        <v>1</v>
      </c>
      <c r="AT56" s="53">
        <f t="shared" si="20"/>
        <v>411.00000000000006</v>
      </c>
      <c r="AU56" s="53"/>
      <c r="AV56" s="53"/>
    </row>
    <row r="57" spans="2:48" s="6" customFormat="1" ht="18" x14ac:dyDescent="0.35">
      <c r="B57" s="76" t="str">
        <f t="shared" si="21"/>
        <v xml:space="preserve">   { Ks_Div_Z_1588,    Km_Div_Z_1588,   Ks_Div_X_1588,    Km_Div_X_1588,   " 16", 1.588, 11, "360" },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8"/>
      <c r="O57" s="15">
        <f t="shared" si="22"/>
        <v>11</v>
      </c>
      <c r="P57" s="15">
        <f t="shared" si="23"/>
        <v>360</v>
      </c>
      <c r="Q57" s="37">
        <v>16</v>
      </c>
      <c r="R57" s="28" t="s">
        <v>24</v>
      </c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64"/>
      <c r="AE57" s="64"/>
      <c r="AF57" s="64"/>
      <c r="AG57" s="64"/>
      <c r="AH57" s="64"/>
      <c r="AI57" s="53"/>
      <c r="AJ57" s="53"/>
      <c r="AK57" s="48" t="str">
        <f t="shared" si="12"/>
        <v>1.588</v>
      </c>
      <c r="AL57" s="49">
        <f t="shared" si="11"/>
        <v>1588</v>
      </c>
      <c r="AM57" s="50">
        <f t="shared" si="13"/>
        <v>1588</v>
      </c>
      <c r="AN57" s="51" t="str">
        <f t="shared" si="14"/>
        <v>" 16"</v>
      </c>
      <c r="AO57" s="52">
        <f t="shared" si="15"/>
        <v>1.5880000000000001</v>
      </c>
      <c r="AP57" s="52">
        <f t="shared" si="16"/>
        <v>1.5874999999999999</v>
      </c>
      <c r="AQ57" s="53">
        <f t="shared" si="17"/>
        <v>2.8346</v>
      </c>
      <c r="AR57" s="54">
        <f t="shared" si="18"/>
        <v>2.8346</v>
      </c>
      <c r="AS57" s="55">
        <f t="shared" si="19"/>
        <v>1</v>
      </c>
      <c r="AT57" s="53">
        <f t="shared" si="20"/>
        <v>588.00000000000011</v>
      </c>
      <c r="AU57" s="53"/>
      <c r="AV57" s="53"/>
    </row>
    <row r="58" spans="2:48" s="6" customFormat="1" ht="18" x14ac:dyDescent="0.35">
      <c r="B58" s="76" t="str">
        <f t="shared" si="21"/>
        <v xml:space="preserve">   { Ks_Div_Z_1814,    Km_Div_Z_1814,   Ks_Div_X_1814,    Km_Div_X_1814,   " 14", 1.814, 12, "360" },</v>
      </c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8"/>
      <c r="O58" s="15">
        <f t="shared" si="22"/>
        <v>12</v>
      </c>
      <c r="P58" s="15">
        <f t="shared" si="23"/>
        <v>360</v>
      </c>
      <c r="Q58" s="37">
        <v>14</v>
      </c>
      <c r="R58" s="28" t="s">
        <v>24</v>
      </c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64"/>
      <c r="AE58" s="64"/>
      <c r="AF58" s="64"/>
      <c r="AG58" s="64"/>
      <c r="AH58" s="64"/>
      <c r="AI58" s="53"/>
      <c r="AJ58" s="53"/>
      <c r="AK58" s="48" t="str">
        <f t="shared" si="12"/>
        <v>1.814</v>
      </c>
      <c r="AL58" s="49">
        <f t="shared" si="11"/>
        <v>1814</v>
      </c>
      <c r="AM58" s="50">
        <f t="shared" si="13"/>
        <v>1814</v>
      </c>
      <c r="AN58" s="51" t="str">
        <f t="shared" si="14"/>
        <v>" 14"</v>
      </c>
      <c r="AO58" s="52">
        <f t="shared" si="15"/>
        <v>1.8140000000000001</v>
      </c>
      <c r="AP58" s="52">
        <f t="shared" si="16"/>
        <v>1.8142857142857143</v>
      </c>
      <c r="AQ58" s="53">
        <f t="shared" si="17"/>
        <v>2.4803000000000002</v>
      </c>
      <c r="AR58" s="54">
        <f t="shared" si="18"/>
        <v>2.4803000000000002</v>
      </c>
      <c r="AS58" s="55">
        <f t="shared" si="19"/>
        <v>1</v>
      </c>
      <c r="AT58" s="53">
        <f t="shared" si="20"/>
        <v>814</v>
      </c>
      <c r="AU58" s="53"/>
      <c r="AV58" s="53"/>
    </row>
    <row r="59" spans="2:48" s="6" customFormat="1" ht="18" x14ac:dyDescent="0.35">
      <c r="B59" s="76" t="str">
        <f t="shared" si="21"/>
        <v xml:space="preserve">   { Ks_Div_Z_1954,    Km_Div_Z_1954,   Ks_Div_X_1954,    Km_Div_X_1954,   " 13", 1.954, 13, "360" },</v>
      </c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8"/>
      <c r="O59" s="15">
        <f t="shared" si="22"/>
        <v>13</v>
      </c>
      <c r="P59" s="15">
        <f t="shared" si="23"/>
        <v>360</v>
      </c>
      <c r="Q59" s="37">
        <v>13</v>
      </c>
      <c r="R59" s="28" t="s">
        <v>24</v>
      </c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64"/>
      <c r="AE59" s="64"/>
      <c r="AF59" s="64"/>
      <c r="AG59" s="64"/>
      <c r="AH59" s="64"/>
      <c r="AI59" s="53"/>
      <c r="AJ59" s="53"/>
      <c r="AK59" s="48" t="str">
        <f t="shared" si="12"/>
        <v>1.954</v>
      </c>
      <c r="AL59" s="49">
        <f t="shared" si="11"/>
        <v>1954</v>
      </c>
      <c r="AM59" s="50">
        <f t="shared" si="13"/>
        <v>1954</v>
      </c>
      <c r="AN59" s="51" t="str">
        <f t="shared" si="14"/>
        <v>" 13"</v>
      </c>
      <c r="AO59" s="52">
        <f t="shared" si="15"/>
        <v>1.954</v>
      </c>
      <c r="AP59" s="52">
        <f t="shared" si="16"/>
        <v>1.9538461538461538</v>
      </c>
      <c r="AQ59" s="53">
        <f t="shared" si="17"/>
        <v>2.3031000000000001</v>
      </c>
      <c r="AR59" s="54">
        <f t="shared" si="18"/>
        <v>2.3031000000000001</v>
      </c>
      <c r="AS59" s="55">
        <f t="shared" si="19"/>
        <v>1</v>
      </c>
      <c r="AT59" s="53">
        <f t="shared" si="20"/>
        <v>954</v>
      </c>
      <c r="AU59" s="53"/>
      <c r="AV59" s="53"/>
    </row>
    <row r="60" spans="2:48" s="6" customFormat="1" ht="18" x14ac:dyDescent="0.35">
      <c r="B60" s="76" t="str">
        <f t="shared" si="21"/>
        <v xml:space="preserve">   { Ks_Div_Z_2117,    Km_Div_Z_2117,   Ks_Div_X_2117,    Km_Div_X_2117,   " 12", 2.117, 14, "340" },</v>
      </c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8"/>
      <c r="O60" s="15">
        <f t="shared" si="22"/>
        <v>14</v>
      </c>
      <c r="P60" s="15">
        <f t="shared" si="23"/>
        <v>340</v>
      </c>
      <c r="Q60" s="37">
        <v>12</v>
      </c>
      <c r="R60" s="28" t="s">
        <v>24</v>
      </c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64"/>
      <c r="AE60" s="64"/>
      <c r="AF60" s="64"/>
      <c r="AG60" s="64"/>
      <c r="AH60" s="64"/>
      <c r="AI60" s="53"/>
      <c r="AJ60" s="53"/>
      <c r="AK60" s="48" t="str">
        <f t="shared" si="12"/>
        <v>2.117</v>
      </c>
      <c r="AL60" s="49">
        <f t="shared" si="11"/>
        <v>2117</v>
      </c>
      <c r="AM60" s="50">
        <f t="shared" si="13"/>
        <v>2117</v>
      </c>
      <c r="AN60" s="51" t="str">
        <f t="shared" si="14"/>
        <v>" 12"</v>
      </c>
      <c r="AO60" s="52">
        <f t="shared" si="15"/>
        <v>2.117</v>
      </c>
      <c r="AP60" s="52">
        <f t="shared" si="16"/>
        <v>2.1166666666666667</v>
      </c>
      <c r="AQ60" s="53">
        <f t="shared" si="17"/>
        <v>2.1259999999999999</v>
      </c>
      <c r="AR60" s="54">
        <f t="shared" si="18"/>
        <v>2.1259999999999999</v>
      </c>
      <c r="AS60" s="55">
        <f t="shared" si="19"/>
        <v>2</v>
      </c>
      <c r="AT60" s="53">
        <f t="shared" si="20"/>
        <v>117</v>
      </c>
      <c r="AU60" s="53"/>
      <c r="AV60" s="53"/>
    </row>
    <row r="61" spans="2:48" s="6" customFormat="1" ht="18" x14ac:dyDescent="0.35">
      <c r="B61" s="76" t="str">
        <f t="shared" si="21"/>
        <v xml:space="preserve">   { Ks_Div_Z_2309,    Km_Div_Z_2309,   Ks_Div_X_2309,    Km_Div_X_2309,   " 11", 2.309, 15, "80" },</v>
      </c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8"/>
      <c r="O61" s="15">
        <f t="shared" si="22"/>
        <v>15</v>
      </c>
      <c r="P61" s="15">
        <f t="shared" si="23"/>
        <v>80</v>
      </c>
      <c r="Q61" s="37">
        <v>11</v>
      </c>
      <c r="R61" s="28" t="s">
        <v>24</v>
      </c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64"/>
      <c r="AE61" s="64"/>
      <c r="AF61" s="64"/>
      <c r="AG61" s="64"/>
      <c r="AH61" s="64"/>
      <c r="AI61" s="53"/>
      <c r="AJ61" s="53"/>
      <c r="AK61" s="48" t="str">
        <f t="shared" si="12"/>
        <v>2.309</v>
      </c>
      <c r="AL61" s="49">
        <f t="shared" si="11"/>
        <v>2309</v>
      </c>
      <c r="AM61" s="50">
        <f t="shared" si="13"/>
        <v>2309</v>
      </c>
      <c r="AN61" s="51" t="str">
        <f t="shared" si="14"/>
        <v>" 11"</v>
      </c>
      <c r="AO61" s="52">
        <f t="shared" si="15"/>
        <v>2.3090000000000002</v>
      </c>
      <c r="AP61" s="52">
        <f t="shared" si="16"/>
        <v>2.3090909090909091</v>
      </c>
      <c r="AQ61" s="53">
        <f t="shared" si="17"/>
        <v>1.9488000000000001</v>
      </c>
      <c r="AR61" s="54">
        <f t="shared" si="18"/>
        <v>1.9488000000000001</v>
      </c>
      <c r="AS61" s="55">
        <f t="shared" si="19"/>
        <v>2</v>
      </c>
      <c r="AT61" s="53">
        <f t="shared" si="20"/>
        <v>309.00000000000017</v>
      </c>
      <c r="AU61" s="53"/>
      <c r="AV61" s="53"/>
    </row>
    <row r="62" spans="2:48" s="6" customFormat="1" ht="18" x14ac:dyDescent="0.35">
      <c r="B62" s="76" t="str">
        <f t="shared" si="21"/>
        <v xml:space="preserve">   { Ks_Div_Z_2540,    Km_Div_Z_2540,   Ks_Div_X_2540,    Km_Div_X_2540,   " 10", 2.540, 16, "80" },</v>
      </c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8"/>
      <c r="O62" s="15">
        <f t="shared" si="22"/>
        <v>16</v>
      </c>
      <c r="P62" s="15">
        <f t="shared" si="23"/>
        <v>80</v>
      </c>
      <c r="Q62" s="37">
        <v>10</v>
      </c>
      <c r="R62" s="28" t="s">
        <v>24</v>
      </c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64"/>
      <c r="AE62" s="64"/>
      <c r="AF62" s="64"/>
      <c r="AG62" s="64"/>
      <c r="AH62" s="64"/>
      <c r="AI62" s="53"/>
      <c r="AJ62" s="53"/>
      <c r="AK62" s="48" t="str">
        <f t="shared" si="12"/>
        <v>2.540</v>
      </c>
      <c r="AL62" s="49">
        <f t="shared" si="11"/>
        <v>2540</v>
      </c>
      <c r="AM62" s="50">
        <f t="shared" si="13"/>
        <v>2540</v>
      </c>
      <c r="AN62" s="51" t="str">
        <f t="shared" si="14"/>
        <v>" 10"</v>
      </c>
      <c r="AO62" s="52">
        <f t="shared" si="15"/>
        <v>2.54</v>
      </c>
      <c r="AP62" s="52">
        <f t="shared" si="16"/>
        <v>2.54</v>
      </c>
      <c r="AQ62" s="53">
        <f t="shared" si="17"/>
        <v>1.7717000000000001</v>
      </c>
      <c r="AR62" s="54">
        <f t="shared" si="18"/>
        <v>1.7717000000000001</v>
      </c>
      <c r="AS62" s="55">
        <f t="shared" si="19"/>
        <v>2</v>
      </c>
      <c r="AT62" s="53">
        <f t="shared" si="20"/>
        <v>540</v>
      </c>
      <c r="AU62" s="53"/>
      <c r="AV62" s="53"/>
    </row>
    <row r="63" spans="2:48" s="6" customFormat="1" ht="18" x14ac:dyDescent="0.35">
      <c r="B63" s="76" t="str">
        <f t="shared" si="21"/>
        <v xml:space="preserve">   { Ks_Div_Z_2822,    Km_Div_Z_2822,   Ks_Div_X_2822,    Km_Div_X_2822,   "  9", 2.822, 17, "80" },</v>
      </c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8"/>
      <c r="O63" s="15">
        <f t="shared" si="22"/>
        <v>17</v>
      </c>
      <c r="P63" s="15">
        <f t="shared" si="23"/>
        <v>80</v>
      </c>
      <c r="Q63" s="37">
        <v>9</v>
      </c>
      <c r="R63" s="28" t="s">
        <v>24</v>
      </c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64"/>
      <c r="AE63" s="64"/>
      <c r="AF63" s="64"/>
      <c r="AG63" s="64"/>
      <c r="AH63" s="64"/>
      <c r="AI63" s="53"/>
      <c r="AJ63" s="53"/>
      <c r="AK63" s="48" t="str">
        <f t="shared" si="12"/>
        <v>2.822</v>
      </c>
      <c r="AL63" s="49">
        <f t="shared" si="11"/>
        <v>2822</v>
      </c>
      <c r="AM63" s="50">
        <f t="shared" si="13"/>
        <v>2822</v>
      </c>
      <c r="AN63" s="51" t="str">
        <f t="shared" si="14"/>
        <v>"  9"</v>
      </c>
      <c r="AO63" s="52">
        <f t="shared" si="15"/>
        <v>2.8220000000000001</v>
      </c>
      <c r="AP63" s="52">
        <f t="shared" si="16"/>
        <v>2.822222222222222</v>
      </c>
      <c r="AQ63" s="53">
        <f t="shared" si="17"/>
        <v>1.5945</v>
      </c>
      <c r="AR63" s="54">
        <f t="shared" si="18"/>
        <v>1.5945</v>
      </c>
      <c r="AS63" s="55">
        <f t="shared" si="19"/>
        <v>2</v>
      </c>
      <c r="AT63" s="53">
        <f t="shared" si="20"/>
        <v>822.00000000000011</v>
      </c>
      <c r="AU63" s="53"/>
      <c r="AV63" s="53"/>
    </row>
    <row r="64" spans="2:48" s="6" customFormat="1" ht="18" x14ac:dyDescent="0.35">
      <c r="B64" s="76" t="str">
        <f t="shared" si="21"/>
        <v xml:space="preserve">   { Ks_Div_Z_3175,    Km_Div_Z_3175,   Ks_Div_X_3175,    Km_Div_X_3175,   "  8", 3.175, 19, "80" },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8"/>
      <c r="O64" s="15">
        <f t="shared" si="22"/>
        <v>19</v>
      </c>
      <c r="P64" s="15">
        <f t="shared" si="23"/>
        <v>80</v>
      </c>
      <c r="Q64" s="37">
        <v>8</v>
      </c>
      <c r="R64" s="28" t="s">
        <v>24</v>
      </c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64"/>
      <c r="AE64" s="64"/>
      <c r="AF64" s="64"/>
      <c r="AG64" s="64"/>
      <c r="AH64" s="64"/>
      <c r="AI64" s="53"/>
      <c r="AJ64" s="53"/>
      <c r="AK64" s="48" t="str">
        <f t="shared" si="12"/>
        <v>3.175</v>
      </c>
      <c r="AL64" s="49">
        <f t="shared" si="11"/>
        <v>3175</v>
      </c>
      <c r="AM64" s="50">
        <f t="shared" si="13"/>
        <v>3175</v>
      </c>
      <c r="AN64" s="51" t="str">
        <f t="shared" si="14"/>
        <v>"  8"</v>
      </c>
      <c r="AO64" s="52">
        <f t="shared" si="15"/>
        <v>3.1749999999999998</v>
      </c>
      <c r="AP64" s="52">
        <f t="shared" si="16"/>
        <v>3.1749999999999998</v>
      </c>
      <c r="AQ64" s="53">
        <f t="shared" si="17"/>
        <v>1.4173</v>
      </c>
      <c r="AR64" s="54">
        <f t="shared" si="18"/>
        <v>1.4173</v>
      </c>
      <c r="AS64" s="55">
        <f t="shared" si="19"/>
        <v>3</v>
      </c>
      <c r="AT64" s="53">
        <f t="shared" si="20"/>
        <v>174.99999999999983</v>
      </c>
      <c r="AU64" s="53"/>
      <c r="AV64" s="53"/>
    </row>
    <row r="65" spans="2:56" s="6" customFormat="1" ht="18" x14ac:dyDescent="0.35">
      <c r="B65" s="76" t="str">
        <f t="shared" si="21"/>
        <v xml:space="preserve">   { Ks_Div_Z_3629,    Km_Div_Z_3629,   Ks_Div_X_3629,    Km_Div_X_3629,   "  7", 3.629, 21, "80" },</v>
      </c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8"/>
      <c r="O65" s="15">
        <f t="shared" si="22"/>
        <v>21</v>
      </c>
      <c r="P65" s="15">
        <f t="shared" si="23"/>
        <v>80</v>
      </c>
      <c r="Q65" s="37">
        <v>7</v>
      </c>
      <c r="R65" s="28" t="s">
        <v>24</v>
      </c>
      <c r="S65" s="11"/>
      <c r="T65" s="11"/>
      <c r="U65" s="11"/>
      <c r="V65" s="11"/>
      <c r="W65" s="11"/>
      <c r="X65" s="12"/>
      <c r="Y65" s="12"/>
      <c r="Z65" s="12"/>
      <c r="AA65" s="12"/>
      <c r="AB65" s="11"/>
      <c r="AC65" s="11"/>
      <c r="AD65" s="64"/>
      <c r="AE65" s="64"/>
      <c r="AF65" s="64"/>
      <c r="AG65" s="64"/>
      <c r="AH65" s="64"/>
      <c r="AI65" s="53"/>
      <c r="AJ65" s="53"/>
      <c r="AK65" s="48" t="str">
        <f t="shared" si="12"/>
        <v>3.629</v>
      </c>
      <c r="AL65" s="49">
        <f t="shared" si="11"/>
        <v>3629</v>
      </c>
      <c r="AM65" s="50">
        <f t="shared" si="13"/>
        <v>3629</v>
      </c>
      <c r="AN65" s="51" t="str">
        <f t="shared" si="14"/>
        <v>"  7"</v>
      </c>
      <c r="AO65" s="52">
        <f t="shared" si="15"/>
        <v>3.629</v>
      </c>
      <c r="AP65" s="52">
        <f t="shared" si="16"/>
        <v>3.6285714285714286</v>
      </c>
      <c r="AQ65" s="53">
        <f t="shared" si="17"/>
        <v>1.2402</v>
      </c>
      <c r="AR65" s="54">
        <f t="shared" si="18"/>
        <v>1.2402</v>
      </c>
      <c r="AS65" s="55">
        <f t="shared" si="19"/>
        <v>3</v>
      </c>
      <c r="AT65" s="53">
        <f t="shared" si="20"/>
        <v>629</v>
      </c>
      <c r="AU65" s="53"/>
      <c r="AV65" s="53"/>
    </row>
    <row r="66" spans="2:56" s="7" customFormat="1" ht="18.600000000000001" thickBot="1" x14ac:dyDescent="0.4">
      <c r="B66" s="131" t="str">
        <f t="shared" si="21"/>
        <v xml:space="preserve">   { Ks_Div_Z_4233,    Km_Div_Z_4233,   Ks_Div_X_4233,    Km_Div_X_4233,   "  6", 4.233, 24, "80" },</v>
      </c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3"/>
      <c r="O66" s="16">
        <f t="shared" si="22"/>
        <v>24</v>
      </c>
      <c r="P66" s="16">
        <f t="shared" si="23"/>
        <v>80</v>
      </c>
      <c r="Q66" s="14">
        <v>6</v>
      </c>
      <c r="R66" s="29" t="s">
        <v>24</v>
      </c>
      <c r="S66" s="12"/>
      <c r="T66" s="12"/>
      <c r="U66" s="12"/>
      <c r="V66" s="12"/>
      <c r="W66" s="12"/>
      <c r="X66" s="26"/>
      <c r="Y66" s="26"/>
      <c r="Z66" s="26"/>
      <c r="AA66" s="26"/>
      <c r="AB66" s="12"/>
      <c r="AC66" s="12"/>
      <c r="AD66" s="64"/>
      <c r="AE66" s="64"/>
      <c r="AF66" s="64"/>
      <c r="AG66" s="64"/>
      <c r="AH66" s="64"/>
      <c r="AI66" s="53"/>
      <c r="AJ66" s="53"/>
      <c r="AK66" s="48" t="str">
        <f t="shared" si="12"/>
        <v>4.233</v>
      </c>
      <c r="AL66" s="49">
        <f t="shared" si="11"/>
        <v>4233</v>
      </c>
      <c r="AM66" s="50">
        <f t="shared" si="13"/>
        <v>4233</v>
      </c>
      <c r="AN66" s="51" t="str">
        <f t="shared" si="14"/>
        <v>"  6"</v>
      </c>
      <c r="AO66" s="51">
        <f t="shared" si="15"/>
        <v>4.2329999999999997</v>
      </c>
      <c r="AP66" s="52">
        <f t="shared" si="16"/>
        <v>4.2333333333333334</v>
      </c>
      <c r="AQ66" s="53">
        <f t="shared" si="17"/>
        <v>1.0629999999999999</v>
      </c>
      <c r="AR66" s="54">
        <f t="shared" si="18"/>
        <v>1.0629999999999999</v>
      </c>
      <c r="AS66" s="55">
        <f t="shared" si="19"/>
        <v>4</v>
      </c>
      <c r="AT66" s="53">
        <f t="shared" si="20"/>
        <v>232.99999999999966</v>
      </c>
      <c r="AU66" s="53"/>
      <c r="AV66" s="53"/>
      <c r="AW66" s="6"/>
      <c r="AX66" s="6"/>
      <c r="AY66" s="6"/>
      <c r="AZ66" s="6"/>
      <c r="BA66" s="6"/>
      <c r="BB66" s="6"/>
    </row>
    <row r="67" spans="2:56" ht="34.5" customHeight="1" thickBot="1" x14ac:dyDescent="0.35">
      <c r="O67" s="26"/>
      <c r="P67" s="26"/>
      <c r="Q67" s="26"/>
      <c r="R67" s="26"/>
      <c r="S67" s="26"/>
      <c r="T67" s="26"/>
      <c r="U67" s="26"/>
      <c r="V67" s="26"/>
      <c r="W67" s="26"/>
      <c r="X67" s="40"/>
      <c r="Y67" s="40"/>
      <c r="Z67" s="40"/>
      <c r="AA67" s="40"/>
      <c r="AB67" s="26"/>
      <c r="AC67" s="26"/>
      <c r="AW67" s="6"/>
      <c r="AX67" s="6"/>
      <c r="AY67" s="6"/>
      <c r="AZ67" s="6"/>
      <c r="BA67" s="6"/>
      <c r="BB67" s="6"/>
    </row>
    <row r="68" spans="2:56" s="7" customFormat="1" ht="36.6" x14ac:dyDescent="0.7">
      <c r="B68" s="143" t="s">
        <v>2</v>
      </c>
      <c r="C68" s="144"/>
      <c r="D68" s="144"/>
      <c r="E68" s="144"/>
      <c r="F68" s="144"/>
      <c r="G68" s="144"/>
      <c r="H68" s="144"/>
      <c r="I68" s="144"/>
      <c r="J68" s="145"/>
      <c r="K68" s="45"/>
      <c r="L68" s="45"/>
      <c r="M68" s="45"/>
      <c r="N68" s="22"/>
      <c r="O68" s="17"/>
      <c r="P68" s="38"/>
      <c r="Q68" s="39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64"/>
      <c r="AE68" s="64"/>
      <c r="AF68" s="64"/>
      <c r="AG68" s="64"/>
      <c r="AH68" s="64"/>
      <c r="AI68" s="64"/>
      <c r="AJ68" s="64"/>
      <c r="AK68" s="58"/>
      <c r="AL68" s="57"/>
      <c r="AM68" s="53"/>
      <c r="AN68" s="53"/>
      <c r="AO68" s="55"/>
      <c r="AP68" s="53"/>
      <c r="AQ68" s="53"/>
      <c r="AR68" s="53"/>
      <c r="AS68" s="53"/>
      <c r="AT68" s="53"/>
      <c r="AU68" s="53"/>
      <c r="AV68" s="53"/>
      <c r="AW68" s="6"/>
      <c r="AX68" s="6"/>
      <c r="AY68" s="6"/>
      <c r="AZ68" s="6"/>
      <c r="BA68" s="6"/>
      <c r="BB68" s="6"/>
      <c r="BC68" s="6"/>
      <c r="BD68" s="6"/>
    </row>
    <row r="69" spans="2:56" s="7" customFormat="1" ht="18.75" customHeight="1" x14ac:dyDescent="0.3">
      <c r="B69" s="136" t="s">
        <v>25</v>
      </c>
      <c r="C69" s="137"/>
      <c r="D69" s="137"/>
      <c r="E69" s="137"/>
      <c r="F69" s="138"/>
      <c r="G69" s="90" t="s">
        <v>3</v>
      </c>
      <c r="H69" s="91"/>
      <c r="I69" s="91"/>
      <c r="J69" s="92"/>
      <c r="K69" s="22"/>
      <c r="L69" s="22"/>
      <c r="M69" s="22"/>
      <c r="N69" s="22"/>
      <c r="S69" s="40"/>
      <c r="T69" s="40"/>
      <c r="U69" s="40"/>
      <c r="V69" s="40"/>
      <c r="W69" s="40"/>
      <c r="X69" s="12"/>
      <c r="Y69" s="12"/>
      <c r="Z69" s="12"/>
      <c r="AA69" s="12"/>
      <c r="AB69" s="40"/>
      <c r="AC69" s="40"/>
      <c r="AD69" s="64"/>
      <c r="AE69" s="64"/>
      <c r="AF69" s="64"/>
      <c r="AG69" s="64"/>
      <c r="AH69" s="64"/>
      <c r="AI69" s="64"/>
      <c r="AJ69" s="64"/>
      <c r="AK69" s="58"/>
      <c r="AL69" s="57"/>
      <c r="AM69" s="53"/>
      <c r="AN69" s="53"/>
      <c r="AO69" s="55"/>
      <c r="AP69" s="53"/>
      <c r="AQ69" s="53"/>
      <c r="AR69" s="53"/>
      <c r="AS69" s="53"/>
      <c r="AT69" s="53"/>
      <c r="AU69" s="53"/>
      <c r="AV69" s="53"/>
      <c r="AW69" s="6"/>
      <c r="AX69" s="6"/>
      <c r="AY69" s="6"/>
      <c r="AZ69" s="6"/>
      <c r="BA69" s="6"/>
      <c r="BB69" s="6"/>
      <c r="BC69" s="6"/>
      <c r="BD69" s="6"/>
    </row>
    <row r="70" spans="2:56" s="7" customFormat="1" ht="18" x14ac:dyDescent="0.3">
      <c r="B70" s="139" t="s">
        <v>19</v>
      </c>
      <c r="C70" s="140"/>
      <c r="D70" s="140"/>
      <c r="E70" s="140"/>
      <c r="F70" s="167"/>
      <c r="G70" s="93"/>
      <c r="H70" s="94"/>
      <c r="I70" s="94"/>
      <c r="J70" s="95"/>
      <c r="K70" s="22"/>
      <c r="L70" s="22"/>
      <c r="M70" s="22"/>
      <c r="N70" s="2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64"/>
      <c r="AE70" s="64"/>
      <c r="AF70" s="64"/>
      <c r="AG70" s="64"/>
      <c r="AH70" s="64"/>
      <c r="AI70" s="64"/>
      <c r="AJ70" s="64"/>
      <c r="AK70" s="58"/>
      <c r="AL70" s="57"/>
      <c r="AM70" s="53"/>
      <c r="AN70" s="53"/>
      <c r="AO70" s="55"/>
      <c r="AP70" s="53"/>
      <c r="AQ70" s="53"/>
      <c r="AR70" s="53"/>
      <c r="AS70" s="53"/>
      <c r="AT70" s="53"/>
      <c r="AU70" s="53"/>
      <c r="AV70" s="53"/>
      <c r="AW70" s="6"/>
      <c r="AX70" s="6"/>
      <c r="AY70" s="6"/>
      <c r="AZ70" s="6"/>
      <c r="BA70" s="6"/>
      <c r="BB70" s="6"/>
      <c r="BC70" s="6"/>
      <c r="BD70" s="6"/>
    </row>
    <row r="71" spans="2:56" s="7" customFormat="1" ht="18" x14ac:dyDescent="0.35">
      <c r="B71" s="146" t="str">
        <f>IF(OR(AK71&lt;1,AK71&gt;255),"       // Не возможно на этом железе!",CONCATENATE("   {  Cs_Div_DEG_",IF(G71&lt;10,"0",""),G71,",  Cm_Div_DEG_",IF(G71&lt;10,"0",""),G71,", ",AM71," },"))</f>
        <v xml:space="preserve">   {  Cs_Div_DEG_45,  Cm_Div_DEG_45, " 45\5" },</v>
      </c>
      <c r="C71" s="147"/>
      <c r="D71" s="147"/>
      <c r="E71" s="147"/>
      <c r="F71" s="147"/>
      <c r="G71" s="149">
        <v>45</v>
      </c>
      <c r="H71" s="149"/>
      <c r="I71" s="85" t="s">
        <v>4</v>
      </c>
      <c r="J71" s="86"/>
      <c r="K71" s="22"/>
      <c r="L71" s="22"/>
      <c r="M71" s="22"/>
      <c r="N71" s="2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64"/>
      <c r="AE71" s="64"/>
      <c r="AF71" s="64"/>
      <c r="AG71" s="64"/>
      <c r="AH71" s="64"/>
      <c r="AI71" s="64"/>
      <c r="AJ71" s="64"/>
      <c r="AK71" s="57">
        <f>QUOTIENT(AN71,1)</f>
        <v>2</v>
      </c>
      <c r="AL71" s="53">
        <f>ROUND(((AN71-AK71)*10000),1)</f>
        <v>0</v>
      </c>
      <c r="AM71" s="58" t="str">
        <f>IF(AND(G71&gt;=10),(CONCATENATE(""" ",G71,"\5","""")),IF(AND(G71&lt;10),(CONCATENATE("""  ",G71,"\5",""""))))</f>
        <v>" 45\5"</v>
      </c>
      <c r="AN71" s="53">
        <f>ROUND(($R$8/$O$8*2)/($Q$8/$I$8*(TAN(RADIANS(G71)))),4)</f>
        <v>2</v>
      </c>
      <c r="AO71" s="55"/>
      <c r="AP71" s="53"/>
      <c r="AQ71" s="53"/>
      <c r="AR71" s="53"/>
      <c r="AS71" s="53"/>
      <c r="AT71" s="53"/>
      <c r="AU71" s="53"/>
      <c r="AV71" s="53"/>
      <c r="AW71" s="6"/>
      <c r="AX71" s="6"/>
      <c r="AY71" s="6"/>
      <c r="AZ71" s="6"/>
      <c r="BA71" s="6"/>
      <c r="BB71" s="6"/>
      <c r="BC71" s="6"/>
      <c r="BD71" s="6"/>
    </row>
    <row r="72" spans="2:56" s="7" customFormat="1" ht="18" x14ac:dyDescent="0.35">
      <c r="B72" s="146" t="str">
        <f t="shared" ref="B72:B75" si="24">IF(OR(AK72&lt;1,AK72&gt;255),"       // Не возможно на этом железе!",CONCATENATE("   {  Cs_Div_DEG_",IF(G72&lt;10,"0",""),G72,",  Cm_Div_DEG_",IF(G72&lt;10,"0",""),G72,", ",AM72," },"))</f>
        <v xml:space="preserve">   {  Cs_Div_DEG_30,  Cm_Div_DEG_30, " 30\5" },</v>
      </c>
      <c r="C72" s="147"/>
      <c r="D72" s="147"/>
      <c r="E72" s="147"/>
      <c r="F72" s="148"/>
      <c r="G72" s="134">
        <v>30</v>
      </c>
      <c r="H72" s="135"/>
      <c r="I72" s="85" t="s">
        <v>4</v>
      </c>
      <c r="J72" s="86"/>
      <c r="K72" s="22"/>
      <c r="L72" s="22"/>
      <c r="M72" s="22"/>
      <c r="N72" s="2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64"/>
      <c r="AE72" s="64"/>
      <c r="AF72" s="64"/>
      <c r="AG72" s="64"/>
      <c r="AH72" s="64"/>
      <c r="AI72" s="64"/>
      <c r="AJ72" s="64"/>
      <c r="AK72" s="57">
        <f>QUOTIENT(AN72,1)</f>
        <v>3</v>
      </c>
      <c r="AL72" s="53">
        <f>ROUND(((AN72-AK72)*10000),1)</f>
        <v>4641</v>
      </c>
      <c r="AM72" s="58" t="str">
        <f>IF(AND(G72&gt;=10),(CONCATENATE(""" ",G72,"\5","""")),IF(AND(G72&lt;10),(CONCATENATE("""  ",G72,"\5",""""))))</f>
        <v>" 30\5"</v>
      </c>
      <c r="AN72" s="53">
        <f>ROUND(($R$8/$O$8*2)/($Q$8/$I$8*(TAN(RADIANS(G72)))),4)</f>
        <v>3.4641000000000002</v>
      </c>
      <c r="AO72" s="55"/>
      <c r="AP72" s="53"/>
      <c r="AQ72" s="53"/>
      <c r="AR72" s="53"/>
      <c r="AS72" s="53"/>
      <c r="AT72" s="53"/>
      <c r="AU72" s="53"/>
      <c r="AV72" s="53"/>
      <c r="AW72" s="6"/>
      <c r="AX72" s="6"/>
      <c r="AY72" s="6"/>
      <c r="AZ72" s="6"/>
      <c r="BA72" s="6"/>
      <c r="BB72" s="6"/>
      <c r="BC72" s="6"/>
      <c r="BD72" s="6"/>
    </row>
    <row r="73" spans="2:56" s="7" customFormat="1" ht="18" x14ac:dyDescent="0.35">
      <c r="B73" s="146" t="str">
        <f t="shared" si="24"/>
        <v xml:space="preserve">   {  Cs_Div_DEG_15,  Cm_Div_DEG_15, " 15\5" },</v>
      </c>
      <c r="C73" s="147"/>
      <c r="D73" s="147"/>
      <c r="E73" s="147"/>
      <c r="F73" s="148"/>
      <c r="G73" s="134">
        <v>15</v>
      </c>
      <c r="H73" s="135"/>
      <c r="I73" s="85" t="s">
        <v>4</v>
      </c>
      <c r="J73" s="86"/>
      <c r="K73" s="22"/>
      <c r="L73" s="22"/>
      <c r="M73" s="22"/>
      <c r="N73" s="2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64"/>
      <c r="AE73" s="64"/>
      <c r="AF73" s="64"/>
      <c r="AG73" s="64"/>
      <c r="AH73" s="64"/>
      <c r="AI73" s="64"/>
      <c r="AJ73" s="64"/>
      <c r="AK73" s="57">
        <f>QUOTIENT(AN73,1)</f>
        <v>7</v>
      </c>
      <c r="AL73" s="53">
        <f>ROUND(((AN73-AK73)*10000),1)</f>
        <v>4641</v>
      </c>
      <c r="AM73" s="58" t="str">
        <f>IF(AND(G73&gt;=10),(CONCATENATE(""" ",G73,"\5","""")),IF(AND(G73&lt;10),(CONCATENATE("""  ",G73,"\5",""""))))</f>
        <v>" 15\5"</v>
      </c>
      <c r="AN73" s="53">
        <f>ROUND(($R$8/$O$8*2)/($Q$8/$I$8*(TAN(RADIANS(G73)))),4)</f>
        <v>7.4641000000000002</v>
      </c>
      <c r="AO73" s="55"/>
      <c r="AP73" s="53"/>
      <c r="AQ73" s="53"/>
      <c r="AR73" s="53"/>
      <c r="AS73" s="53"/>
      <c r="AT73" s="53"/>
      <c r="AU73" s="53"/>
      <c r="AV73" s="53"/>
      <c r="AW73" s="6"/>
      <c r="AX73" s="6"/>
      <c r="AY73" s="6"/>
      <c r="AZ73" s="6"/>
      <c r="BA73" s="6"/>
      <c r="BB73" s="6"/>
      <c r="BC73" s="6"/>
      <c r="BD73" s="6"/>
    </row>
    <row r="74" spans="2:56" s="7" customFormat="1" ht="18" x14ac:dyDescent="0.35">
      <c r="B74" s="146" t="str">
        <f t="shared" si="24"/>
        <v xml:space="preserve">   {  Cs_Div_DEG_10,  Cm_Div_DEG_10, " 10\5" },</v>
      </c>
      <c r="C74" s="147"/>
      <c r="D74" s="147"/>
      <c r="E74" s="147"/>
      <c r="F74" s="148"/>
      <c r="G74" s="134">
        <v>10</v>
      </c>
      <c r="H74" s="135"/>
      <c r="I74" s="85" t="s">
        <v>4</v>
      </c>
      <c r="J74" s="86"/>
      <c r="N74" s="24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64"/>
      <c r="AE74" s="64"/>
      <c r="AF74" s="64"/>
      <c r="AG74" s="64"/>
      <c r="AH74" s="64"/>
      <c r="AI74" s="64"/>
      <c r="AJ74" s="64"/>
      <c r="AK74" s="57">
        <f>QUOTIENT(AN74,1)</f>
        <v>11</v>
      </c>
      <c r="AL74" s="53">
        <f>ROUND(((AN74-AK74)*10000),1)</f>
        <v>3426</v>
      </c>
      <c r="AM74" s="58" t="str">
        <f>IF(AND(G74&gt;=10),(CONCATENATE(""" ",G74,"\5","""")),IF(AND(G74&lt;10),(CONCATENATE("""  ",G74,"\5",""""))))</f>
        <v>" 10\5"</v>
      </c>
      <c r="AN74" s="53">
        <f>ROUND(($R$8/$O$8*2)/($Q$8/$I$8*(TAN(RADIANS(G74)))),4)</f>
        <v>11.342599999999999</v>
      </c>
      <c r="AO74" s="55"/>
      <c r="AP74" s="53"/>
      <c r="AQ74" s="53"/>
      <c r="AR74" s="53"/>
      <c r="AS74" s="53"/>
      <c r="AT74" s="53"/>
      <c r="AU74" s="53"/>
      <c r="AV74" s="53"/>
      <c r="AW74" s="6"/>
      <c r="AX74" s="6"/>
      <c r="AY74" s="6"/>
      <c r="AZ74" s="6"/>
      <c r="BA74" s="6"/>
      <c r="BB74" s="6"/>
      <c r="BC74" s="6"/>
      <c r="BD74" s="6"/>
    </row>
    <row r="75" spans="2:56" s="7" customFormat="1" ht="18" x14ac:dyDescent="0.35">
      <c r="B75" s="146" t="str">
        <f t="shared" si="24"/>
        <v xml:space="preserve">   {  Cs_Div_DEG_08,  Cm_Div_DEG_08, "  8\5" },</v>
      </c>
      <c r="C75" s="147"/>
      <c r="D75" s="147"/>
      <c r="E75" s="147"/>
      <c r="F75" s="148"/>
      <c r="G75" s="134">
        <v>8</v>
      </c>
      <c r="H75" s="135"/>
      <c r="I75" s="85" t="s">
        <v>4</v>
      </c>
      <c r="J75" s="86"/>
      <c r="N75" s="24"/>
      <c r="S75" s="12"/>
      <c r="T75" s="12"/>
      <c r="U75" s="12"/>
      <c r="V75" s="12"/>
      <c r="W75" s="12"/>
      <c r="X75" s="11"/>
      <c r="Y75" s="11"/>
      <c r="Z75" s="11"/>
      <c r="AA75" s="11"/>
      <c r="AB75" s="12"/>
      <c r="AC75" s="12"/>
      <c r="AD75" s="64"/>
      <c r="AE75" s="64"/>
      <c r="AF75" s="64"/>
      <c r="AG75" s="64"/>
      <c r="AH75" s="64"/>
      <c r="AI75" s="64"/>
      <c r="AJ75" s="64"/>
      <c r="AK75" s="57">
        <f>QUOTIENT(AN75,1)</f>
        <v>14</v>
      </c>
      <c r="AL75" s="53">
        <f>ROUND(((AN75-AK75)*10000),1)</f>
        <v>2307</v>
      </c>
      <c r="AM75" s="58" t="str">
        <f>IF(AND(G75&gt;=10),(CONCATENATE(""" ",G75,"\5","""")),IF(AND(G75&lt;10),(CONCATENATE("""  ",G75,"\5",""""))))</f>
        <v>"  8\5"</v>
      </c>
      <c r="AN75" s="53">
        <f>ROUND(($R$8/$O$8*2)/($Q$8/$I$8*(TAN(RADIANS(G75)))),4)</f>
        <v>14.230700000000001</v>
      </c>
      <c r="AO75" s="53"/>
      <c r="AP75" s="53"/>
      <c r="AQ75" s="55"/>
      <c r="AR75" s="53"/>
      <c r="AS75" s="53"/>
      <c r="AT75" s="53"/>
      <c r="AU75" s="53"/>
      <c r="AV75" s="53"/>
      <c r="AW75" s="6"/>
      <c r="AX75" s="6"/>
      <c r="AY75" s="6"/>
      <c r="AZ75" s="6"/>
      <c r="BA75" s="6"/>
      <c r="BB75" s="6"/>
      <c r="BC75" s="6"/>
      <c r="BD75" s="6"/>
    </row>
    <row r="76" spans="2:56" s="6" customFormat="1" ht="18" x14ac:dyDescent="0.35">
      <c r="B76" s="146" t="str">
        <f>IF(OR(AK76&lt;1,AK76&gt;255),"       // Не возможно на этом железе!",CONCATENATE("   {  Cs_Div_AB_",I76,",  Cm_Div_AB_",I76,", ",AM76," },"))</f>
        <v xml:space="preserve">   {  Cs_Div_AB_KM0,  Cm_Div_AB_KM0, " KM0" },</v>
      </c>
      <c r="C76" s="147"/>
      <c r="D76" s="147"/>
      <c r="E76" s="147"/>
      <c r="F76" s="148"/>
      <c r="G76" s="65">
        <v>1</v>
      </c>
      <c r="H76" s="65">
        <v>19.212</v>
      </c>
      <c r="I76" s="87" t="s">
        <v>5</v>
      </c>
      <c r="J76" s="88"/>
      <c r="N76" s="66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57">
        <f t="shared" ref="AK76:AK82" si="25">QUOTIENT(AO76,1)</f>
        <v>38</v>
      </c>
      <c r="AL76" s="53">
        <f t="shared" ref="AL76:AL82" si="26">ROUND(((AO76-AK76)*10000),1)</f>
        <v>4240</v>
      </c>
      <c r="AM76" s="58" t="str">
        <f t="shared" ref="AM76:AM82" si="27">CONCATENATE(""" ",I76,"""",)</f>
        <v>" KM0"</v>
      </c>
      <c r="AN76" s="53"/>
      <c r="AO76" s="55">
        <f t="shared" ref="AO76:AO81" si="28">ROUND(($R$8/$I$8*H76*2)/($Q$8/$I$8*(G76*0.5)),4)</f>
        <v>38.423999999999999</v>
      </c>
      <c r="AP76" s="53"/>
      <c r="AQ76" s="53"/>
      <c r="AR76" s="53"/>
    </row>
    <row r="77" spans="2:56" s="6" customFormat="1" ht="18" x14ac:dyDescent="0.35">
      <c r="B77" s="146" t="str">
        <f>IF(OR(AK77&lt;1,AK77&gt;255),"       // Не возможно на этом железе!",CONCATENATE("   {  Cs_Div_AB_",I77,",  Cm_Div_AB_",I77,", ",AM77," },"))</f>
        <v xml:space="preserve">   {  Cs_Div_AB_KM1,  Cm_Div_AB_KM1, " KM1" },</v>
      </c>
      <c r="C77" s="147"/>
      <c r="D77" s="147"/>
      <c r="E77" s="147"/>
      <c r="F77" s="148"/>
      <c r="G77" s="65">
        <v>1</v>
      </c>
      <c r="H77" s="65">
        <v>20.047000000000001</v>
      </c>
      <c r="I77" s="87" t="s">
        <v>6</v>
      </c>
      <c r="J77" s="88"/>
      <c r="N77" s="66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57">
        <f t="shared" si="25"/>
        <v>40</v>
      </c>
      <c r="AL77" s="53">
        <f t="shared" si="26"/>
        <v>940</v>
      </c>
      <c r="AM77" s="58" t="str">
        <f t="shared" si="27"/>
        <v>" KM1"</v>
      </c>
      <c r="AN77" s="53"/>
      <c r="AO77" s="55">
        <f t="shared" si="28"/>
        <v>40.094000000000001</v>
      </c>
      <c r="AP77" s="53"/>
      <c r="AQ77" s="53"/>
      <c r="AR77" s="53"/>
    </row>
    <row r="78" spans="2:56" s="6" customFormat="1" ht="18" x14ac:dyDescent="0.35">
      <c r="B78" s="146" t="str">
        <f t="shared" ref="B78:B82" si="29">IF(OR(AK78&lt;1,AK78&gt;255),"       // Не возможно на этом железе!",CONCATENATE("   {  Cs_Div_AB_",I78,",  Cm_Div_AB_",I78,", ",AM78," },"))</f>
        <v xml:space="preserve">   {  Cs_Div_AB_KM2,  Cm_Div_AB_KM2, " KM2" },</v>
      </c>
      <c r="C78" s="147"/>
      <c r="D78" s="147"/>
      <c r="E78" s="147"/>
      <c r="F78" s="148"/>
      <c r="G78" s="65">
        <v>1</v>
      </c>
      <c r="H78" s="65">
        <v>20.02</v>
      </c>
      <c r="I78" s="87" t="s">
        <v>7</v>
      </c>
      <c r="J78" s="88"/>
      <c r="N78" s="66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57">
        <f t="shared" si="25"/>
        <v>40</v>
      </c>
      <c r="AL78" s="53">
        <f t="shared" si="26"/>
        <v>400</v>
      </c>
      <c r="AM78" s="58" t="str">
        <f t="shared" si="27"/>
        <v>" KM2"</v>
      </c>
      <c r="AN78" s="53"/>
      <c r="AO78" s="55">
        <f t="shared" si="28"/>
        <v>40.04</v>
      </c>
      <c r="AP78" s="53"/>
      <c r="AQ78" s="53"/>
      <c r="AR78" s="53"/>
    </row>
    <row r="79" spans="2:56" s="6" customFormat="1" ht="18" x14ac:dyDescent="0.35">
      <c r="B79" s="146" t="str">
        <f t="shared" si="29"/>
        <v xml:space="preserve">   {  Cs_Div_AB_KM3,  Cm_Div_AB_KM3, " KM3" },</v>
      </c>
      <c r="C79" s="147"/>
      <c r="D79" s="147"/>
      <c r="E79" s="147"/>
      <c r="F79" s="148"/>
      <c r="G79" s="65">
        <v>1</v>
      </c>
      <c r="H79" s="65">
        <v>19.922000000000001</v>
      </c>
      <c r="I79" s="87" t="s">
        <v>8</v>
      </c>
      <c r="J79" s="88"/>
      <c r="N79" s="66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57">
        <f t="shared" si="25"/>
        <v>39</v>
      </c>
      <c r="AL79" s="53">
        <f t="shared" si="26"/>
        <v>8440</v>
      </c>
      <c r="AM79" s="58" t="str">
        <f t="shared" si="27"/>
        <v>" KM3"</v>
      </c>
      <c r="AN79" s="53"/>
      <c r="AO79" s="55">
        <f t="shared" si="28"/>
        <v>39.844000000000001</v>
      </c>
      <c r="AP79" s="53"/>
      <c r="AQ79" s="53"/>
      <c r="AR79" s="53"/>
    </row>
    <row r="80" spans="2:56" s="6" customFormat="1" ht="18" x14ac:dyDescent="0.35">
      <c r="B80" s="146" t="str">
        <f t="shared" si="29"/>
        <v xml:space="preserve">   {  Cs_Div_AB_KM4,  Cm_Div_AB_KM4, " KM4" },</v>
      </c>
      <c r="C80" s="147"/>
      <c r="D80" s="147"/>
      <c r="E80" s="147"/>
      <c r="F80" s="148"/>
      <c r="G80" s="65">
        <v>1</v>
      </c>
      <c r="H80" s="65">
        <v>19.254000000000001</v>
      </c>
      <c r="I80" s="87" t="s">
        <v>9</v>
      </c>
      <c r="J80" s="88"/>
      <c r="N80" s="66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57">
        <f t="shared" si="25"/>
        <v>38</v>
      </c>
      <c r="AL80" s="53">
        <f t="shared" si="26"/>
        <v>5080</v>
      </c>
      <c r="AM80" s="58" t="str">
        <f t="shared" si="27"/>
        <v>" KM4"</v>
      </c>
      <c r="AN80" s="53"/>
      <c r="AO80" s="55">
        <f t="shared" si="28"/>
        <v>38.508000000000003</v>
      </c>
      <c r="AP80" s="53"/>
      <c r="AQ80" s="53"/>
      <c r="AR80" s="53"/>
    </row>
    <row r="81" spans="2:56" s="6" customFormat="1" ht="18" x14ac:dyDescent="0.35">
      <c r="B81" s="146" t="str">
        <f t="shared" si="29"/>
        <v xml:space="preserve">   {  Cs_Div_AB_KM5,  Cm_Div_AB_KM5, " KM5" },</v>
      </c>
      <c r="C81" s="147"/>
      <c r="D81" s="147"/>
      <c r="E81" s="147"/>
      <c r="F81" s="148"/>
      <c r="G81" s="65">
        <v>1</v>
      </c>
      <c r="H81" s="65">
        <v>19.001999999999999</v>
      </c>
      <c r="I81" s="87" t="s">
        <v>10</v>
      </c>
      <c r="J81" s="88"/>
      <c r="N81" s="66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57">
        <f t="shared" si="25"/>
        <v>38</v>
      </c>
      <c r="AL81" s="53">
        <f t="shared" si="26"/>
        <v>40</v>
      </c>
      <c r="AM81" s="58" t="str">
        <f t="shared" si="27"/>
        <v>" KM5"</v>
      </c>
      <c r="AN81" s="53"/>
      <c r="AO81" s="55">
        <f t="shared" si="28"/>
        <v>38.003999999999998</v>
      </c>
      <c r="AP81" s="53"/>
      <c r="AQ81" s="53"/>
      <c r="AR81" s="53"/>
    </row>
    <row r="82" spans="2:56" s="6" customFormat="1" ht="18" x14ac:dyDescent="0.35">
      <c r="B82" s="146" t="str">
        <f t="shared" si="29"/>
        <v xml:space="preserve">   {  Cs_Div_AB_KM6,  Cm_Div_AB_KM6, " KM6" },</v>
      </c>
      <c r="C82" s="147"/>
      <c r="D82" s="147"/>
      <c r="E82" s="147"/>
      <c r="F82" s="148"/>
      <c r="G82" s="65">
        <v>1</v>
      </c>
      <c r="H82" s="65">
        <v>19.18</v>
      </c>
      <c r="I82" s="87" t="s">
        <v>11</v>
      </c>
      <c r="J82" s="88"/>
      <c r="N82" s="66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57">
        <f t="shared" si="25"/>
        <v>76</v>
      </c>
      <c r="AL82" s="53">
        <f t="shared" si="26"/>
        <v>7200</v>
      </c>
      <c r="AM82" s="58" t="str">
        <f t="shared" si="27"/>
        <v>" KM6"</v>
      </c>
      <c r="AN82" s="53"/>
      <c r="AO82" s="53">
        <f>ROUND(($R$8/$O$8*H82*2)/($Q$8/$I$8*(G82*0.5)),4)</f>
        <v>76.72</v>
      </c>
      <c r="AP82" s="53"/>
      <c r="AQ82" s="53"/>
      <c r="AR82" s="53"/>
    </row>
    <row r="83" spans="2:56" s="6" customFormat="1" ht="18" x14ac:dyDescent="0.35">
      <c r="B83" s="146" t="str">
        <f>IF(OR(AK83&lt;1,AK83&gt;255),"       // Не возможно на этом железе!",CONCATENATE("   {  Cs_Div_AB_",G83,"_",H83,",  Cm_Div_AB_",G83,"_",H83,", ",AM83," },"))</f>
        <v xml:space="preserve">   {  Cs_Div_AB_1_4,  Cm_Div_AB_1_4, " 1:4" },</v>
      </c>
      <c r="C83" s="147"/>
      <c r="D83" s="147"/>
      <c r="E83" s="147"/>
      <c r="F83" s="148"/>
      <c r="G83" s="65">
        <v>1</v>
      </c>
      <c r="H83" s="65">
        <v>4</v>
      </c>
      <c r="I83" s="85" t="s">
        <v>12</v>
      </c>
      <c r="J83" s="86"/>
      <c r="N83" s="66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57">
        <f>QUOTIENT(AP83,1)</f>
        <v>16</v>
      </c>
      <c r="AL83" s="53">
        <f>ROUND(((AP83-AK83)*10000),1)</f>
        <v>0</v>
      </c>
      <c r="AM83" s="58" t="str">
        <f t="shared" ref="AM83:AM92" si="30">IF(AND(H83&gt;=10),(CONCATENATE("""",G83,":",H83,"""")),IF(AND(H83&lt;10),(CONCATENATE(""" ",G83,":",H83,""""))))</f>
        <v>" 1:4"</v>
      </c>
      <c r="AN83" s="53"/>
      <c r="AO83" s="53"/>
      <c r="AP83" s="53">
        <f>ROUND(($R$8/$O$8*H83*2)/($Q$8/$I$8*(G83*0.5)),4)</f>
        <v>16</v>
      </c>
      <c r="AQ83" s="53"/>
      <c r="AR83" s="53"/>
    </row>
    <row r="84" spans="2:56" s="6" customFormat="1" ht="18" x14ac:dyDescent="0.35">
      <c r="B84" s="146" t="str">
        <f>IF(OR(AK84&lt;1,AK84&gt;255),"       // Не возможно на этом железе!",CONCATENATE("   {  Cs_Div_AB_",G84,"_",H84,",  Cm_Div_AB_",G84,"_",H84,", ",AM84," },"))</f>
        <v xml:space="preserve">   {  Cs_Div_AB_1_5,  Cm_Div_AB_1_5, " 1:5" },</v>
      </c>
      <c r="C84" s="147"/>
      <c r="D84" s="147"/>
      <c r="E84" s="147"/>
      <c r="F84" s="148"/>
      <c r="G84" s="65">
        <v>1</v>
      </c>
      <c r="H84" s="65">
        <v>5</v>
      </c>
      <c r="I84" s="85" t="s">
        <v>12</v>
      </c>
      <c r="J84" s="86"/>
      <c r="N84" s="66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57">
        <f>QUOTIENT(AP84,1)</f>
        <v>20</v>
      </c>
      <c r="AL84" s="53">
        <f>ROUND(((AP84-AK84)*10000),1)</f>
        <v>0</v>
      </c>
      <c r="AM84" s="58" t="str">
        <f t="shared" si="30"/>
        <v>" 1:5"</v>
      </c>
      <c r="AN84" s="53"/>
      <c r="AO84" s="53"/>
      <c r="AP84" s="53">
        <f>ROUND(($R$8/$O$8*H84*2)/($Q$8/$I$8*(G84*0.5)),4)</f>
        <v>20</v>
      </c>
      <c r="AQ84" s="53"/>
      <c r="AR84" s="53"/>
    </row>
    <row r="85" spans="2:56" s="6" customFormat="1" ht="18" x14ac:dyDescent="0.35">
      <c r="B85" s="146" t="str">
        <f t="shared" ref="B85:B92" si="31">IF(OR(AK85&lt;1,AK85&gt;255),"       // Не возможно на этом железе!",CONCATENATE("   {  Cs_Div_AB_",G85,"_",H85,",  Cm_Div_AB_",G85,"_",H85,", ",AM85," },"))</f>
        <v xml:space="preserve">   {  Cs_Div_AB_1_7,  Cm_Div_AB_1_7, " 1:7" },</v>
      </c>
      <c r="C85" s="147"/>
      <c r="D85" s="147"/>
      <c r="E85" s="147"/>
      <c r="F85" s="148"/>
      <c r="G85" s="65">
        <v>1</v>
      </c>
      <c r="H85" s="65">
        <v>7</v>
      </c>
      <c r="I85" s="85" t="s">
        <v>12</v>
      </c>
      <c r="J85" s="86"/>
      <c r="N85" s="66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57">
        <f>QUOTIENT(AP85,1)</f>
        <v>28</v>
      </c>
      <c r="AL85" s="53">
        <f>ROUND(((AP85-AK85)*10000),1)</f>
        <v>0</v>
      </c>
      <c r="AM85" s="58" t="str">
        <f t="shared" si="30"/>
        <v>" 1:7"</v>
      </c>
      <c r="AN85" s="53"/>
      <c r="AO85" s="53"/>
      <c r="AP85" s="53">
        <f>ROUND(($R$8/$O$8*H85*2)/($Q$8/$I$8*(G85*0.5)),4)</f>
        <v>28</v>
      </c>
      <c r="AQ85" s="53"/>
      <c r="AR85" s="53"/>
    </row>
    <row r="86" spans="2:56" s="6" customFormat="1" ht="18" x14ac:dyDescent="0.35">
      <c r="B86" s="146" t="str">
        <f t="shared" si="31"/>
        <v xml:space="preserve">   {  Cs_Div_AB_1_10,  Cm_Div_AB_1_10, "1:10" },</v>
      </c>
      <c r="C86" s="147"/>
      <c r="D86" s="147"/>
      <c r="E86" s="147"/>
      <c r="F86" s="148"/>
      <c r="G86" s="65">
        <v>1</v>
      </c>
      <c r="H86" s="65">
        <v>10</v>
      </c>
      <c r="I86" s="85" t="s">
        <v>12</v>
      </c>
      <c r="J86" s="86"/>
      <c r="N86" s="66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57">
        <f t="shared" ref="AK86:AK92" si="32">QUOTIENT(AQ86,1)</f>
        <v>40</v>
      </c>
      <c r="AL86" s="53">
        <f t="shared" ref="AL86:AL92" si="33">ROUND(((AQ86-AK86)*10000),1)</f>
        <v>0</v>
      </c>
      <c r="AM86" s="58" t="str">
        <f t="shared" si="30"/>
        <v>"1:10"</v>
      </c>
      <c r="AN86" s="53"/>
      <c r="AO86" s="53"/>
      <c r="AP86" s="53"/>
      <c r="AQ86" s="55">
        <f t="shared" ref="AQ86:AQ92" si="34">ROUND(($R$8/$O$8*H86*2)/($Q$8/$I$8*(G86*0.5)),4)</f>
        <v>40</v>
      </c>
      <c r="AR86" s="53"/>
    </row>
    <row r="87" spans="2:56" s="6" customFormat="1" ht="18" x14ac:dyDescent="0.35">
      <c r="B87" s="146" t="str">
        <f t="shared" si="31"/>
        <v xml:space="preserve">   {  Cs_Div_AB_1_16,  Cm_Div_AB_1_16, "1:16" },</v>
      </c>
      <c r="C87" s="147"/>
      <c r="D87" s="147"/>
      <c r="E87" s="147"/>
      <c r="F87" s="148"/>
      <c r="G87" s="65">
        <v>1</v>
      </c>
      <c r="H87" s="65">
        <v>16</v>
      </c>
      <c r="I87" s="85" t="s">
        <v>12</v>
      </c>
      <c r="J87" s="86"/>
      <c r="N87" s="66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57">
        <f t="shared" si="32"/>
        <v>64</v>
      </c>
      <c r="AL87" s="53">
        <f t="shared" si="33"/>
        <v>0</v>
      </c>
      <c r="AM87" s="58" t="str">
        <f t="shared" si="30"/>
        <v>"1:16"</v>
      </c>
      <c r="AN87" s="53"/>
      <c r="AO87" s="53"/>
      <c r="AP87" s="53"/>
      <c r="AQ87" s="55">
        <f t="shared" si="34"/>
        <v>64</v>
      </c>
      <c r="AR87" s="53"/>
    </row>
    <row r="88" spans="2:56" s="6" customFormat="1" ht="18" x14ac:dyDescent="0.35">
      <c r="B88" s="146" t="str">
        <f t="shared" si="31"/>
        <v xml:space="preserve">   {  Cs_Div_AB_1_20,  Cm_Div_AB_1_20, "1:20" },</v>
      </c>
      <c r="C88" s="147"/>
      <c r="D88" s="147"/>
      <c r="E88" s="147"/>
      <c r="F88" s="148"/>
      <c r="G88" s="65">
        <v>1</v>
      </c>
      <c r="H88" s="65">
        <v>20</v>
      </c>
      <c r="I88" s="85" t="s">
        <v>12</v>
      </c>
      <c r="J88" s="86"/>
      <c r="N88" s="66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57">
        <f t="shared" si="32"/>
        <v>80</v>
      </c>
      <c r="AL88" s="53">
        <f t="shared" si="33"/>
        <v>0</v>
      </c>
      <c r="AM88" s="58" t="str">
        <f t="shared" si="30"/>
        <v>"1:20"</v>
      </c>
      <c r="AN88" s="53"/>
      <c r="AO88" s="53"/>
      <c r="AP88" s="53"/>
      <c r="AQ88" s="55">
        <f t="shared" si="34"/>
        <v>80</v>
      </c>
      <c r="AR88" s="53"/>
    </row>
    <row r="89" spans="2:56" s="6" customFormat="1" ht="18" x14ac:dyDescent="0.35">
      <c r="B89" s="146" t="str">
        <f t="shared" si="31"/>
        <v xml:space="preserve">   {  Cs_Div_AB_1_24,  Cm_Div_AB_1_24, "1:24" },</v>
      </c>
      <c r="C89" s="147"/>
      <c r="D89" s="147"/>
      <c r="E89" s="147"/>
      <c r="F89" s="148"/>
      <c r="G89" s="65">
        <v>1</v>
      </c>
      <c r="H89" s="65">
        <v>24</v>
      </c>
      <c r="I89" s="85" t="s">
        <v>12</v>
      </c>
      <c r="J89" s="86"/>
      <c r="N89" s="66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57">
        <f t="shared" si="32"/>
        <v>96</v>
      </c>
      <c r="AL89" s="53">
        <f t="shared" si="33"/>
        <v>0</v>
      </c>
      <c r="AM89" s="58" t="str">
        <f t="shared" si="30"/>
        <v>"1:24"</v>
      </c>
      <c r="AN89" s="53"/>
      <c r="AO89" s="53"/>
      <c r="AP89" s="53"/>
      <c r="AQ89" s="55">
        <f t="shared" si="34"/>
        <v>96</v>
      </c>
      <c r="AR89" s="53"/>
    </row>
    <row r="90" spans="2:56" s="6" customFormat="1" ht="18" x14ac:dyDescent="0.35">
      <c r="B90" s="146" t="str">
        <f t="shared" si="31"/>
        <v xml:space="preserve">   {  Cs_Div_AB_1_30,  Cm_Div_AB_1_30, "1:30" },</v>
      </c>
      <c r="C90" s="147"/>
      <c r="D90" s="147"/>
      <c r="E90" s="147"/>
      <c r="F90" s="148"/>
      <c r="G90" s="65">
        <v>1</v>
      </c>
      <c r="H90" s="65">
        <v>30</v>
      </c>
      <c r="I90" s="85" t="s">
        <v>12</v>
      </c>
      <c r="J90" s="86"/>
      <c r="N90" s="66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57">
        <f t="shared" si="32"/>
        <v>120</v>
      </c>
      <c r="AL90" s="53">
        <f t="shared" si="33"/>
        <v>0</v>
      </c>
      <c r="AM90" s="58" t="str">
        <f t="shared" si="30"/>
        <v>"1:30"</v>
      </c>
      <c r="AN90" s="53"/>
      <c r="AO90" s="53"/>
      <c r="AP90" s="53"/>
      <c r="AQ90" s="55">
        <f t="shared" si="34"/>
        <v>120</v>
      </c>
      <c r="AR90" s="53"/>
    </row>
    <row r="91" spans="2:56" s="6" customFormat="1" ht="18" x14ac:dyDescent="0.35">
      <c r="B91" s="146" t="str">
        <f t="shared" si="31"/>
        <v xml:space="preserve">   {  Cs_Div_AB_1_50,  Cm_Div_AB_1_50, "1:50" },</v>
      </c>
      <c r="C91" s="147"/>
      <c r="D91" s="147"/>
      <c r="E91" s="147"/>
      <c r="F91" s="148"/>
      <c r="G91" s="65">
        <v>1</v>
      </c>
      <c r="H91" s="65">
        <v>50</v>
      </c>
      <c r="I91" s="85" t="s">
        <v>12</v>
      </c>
      <c r="J91" s="86"/>
      <c r="N91" s="66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57">
        <f t="shared" si="32"/>
        <v>200</v>
      </c>
      <c r="AL91" s="53">
        <f t="shared" si="33"/>
        <v>0</v>
      </c>
      <c r="AM91" s="58" t="str">
        <f t="shared" si="30"/>
        <v>"1:50"</v>
      </c>
      <c r="AN91" s="53"/>
      <c r="AO91" s="53"/>
      <c r="AP91" s="53"/>
      <c r="AQ91" s="55">
        <f t="shared" si="34"/>
        <v>200</v>
      </c>
      <c r="AR91" s="53"/>
    </row>
    <row r="92" spans="2:56" s="6" customFormat="1" ht="18.600000000000001" thickBot="1" x14ac:dyDescent="0.4">
      <c r="B92" s="150" t="str">
        <f t="shared" si="31"/>
        <v xml:space="preserve">   {  Cs_Div_AB_7_64,  Cm_Div_AB_7_64, "7:64" },</v>
      </c>
      <c r="C92" s="151"/>
      <c r="D92" s="151"/>
      <c r="E92" s="151"/>
      <c r="F92" s="152"/>
      <c r="G92" s="14">
        <v>7</v>
      </c>
      <c r="H92" s="14">
        <v>64</v>
      </c>
      <c r="I92" s="96" t="s">
        <v>12</v>
      </c>
      <c r="J92" s="97"/>
      <c r="N92" s="66"/>
      <c r="S92" s="11"/>
      <c r="T92" s="11"/>
      <c r="U92" s="11"/>
      <c r="V92" s="11"/>
      <c r="W92" s="11"/>
      <c r="X92" s="2"/>
      <c r="Y92" s="2"/>
      <c r="Z92" s="2"/>
      <c r="AA92" s="2"/>
      <c r="AB92" s="11"/>
      <c r="AC92" s="11"/>
      <c r="AD92" s="11"/>
      <c r="AE92" s="11"/>
      <c r="AF92" s="11"/>
      <c r="AG92" s="11"/>
      <c r="AH92" s="11"/>
      <c r="AI92" s="11"/>
      <c r="AJ92" s="11"/>
      <c r="AK92" s="57">
        <f t="shared" si="32"/>
        <v>36</v>
      </c>
      <c r="AL92" s="53">
        <f t="shared" si="33"/>
        <v>5714</v>
      </c>
      <c r="AM92" s="58" t="str">
        <f t="shared" si="30"/>
        <v>"7:64"</v>
      </c>
      <c r="AN92" s="53"/>
      <c r="AO92" s="53"/>
      <c r="AP92" s="53"/>
      <c r="AQ92" s="55">
        <f t="shared" si="34"/>
        <v>36.571399999999997</v>
      </c>
      <c r="AR92" s="53"/>
    </row>
    <row r="93" spans="2:56" x14ac:dyDescent="0.3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3"/>
      <c r="O93" s="3"/>
      <c r="P93" s="3"/>
      <c r="Q93" s="3"/>
      <c r="AL93" s="57"/>
      <c r="AW93" s="6"/>
      <c r="AX93" s="6"/>
      <c r="AY93" s="6"/>
      <c r="AZ93" s="6"/>
      <c r="BA93" s="6"/>
      <c r="BB93" s="6"/>
      <c r="BC93" s="6"/>
      <c r="BD93" s="6"/>
    </row>
    <row r="94" spans="2:56" ht="15" thickBot="1" x14ac:dyDescent="0.35">
      <c r="N94" s="3"/>
      <c r="O94" s="3"/>
      <c r="P94" s="3"/>
      <c r="Q94" s="3"/>
      <c r="AL94" s="57"/>
      <c r="AW94" s="6"/>
      <c r="AX94" s="6"/>
      <c r="AY94" s="6"/>
      <c r="AZ94" s="6"/>
      <c r="BA94" s="6"/>
      <c r="BB94" s="6"/>
      <c r="BC94" s="6"/>
      <c r="BD94" s="6"/>
    </row>
    <row r="95" spans="2:56" ht="30.75" customHeight="1" x14ac:dyDescent="0.6">
      <c r="B95" s="164" t="s">
        <v>22</v>
      </c>
      <c r="C95" s="165"/>
      <c r="D95" s="165"/>
      <c r="E95" s="165"/>
      <c r="F95" s="165"/>
      <c r="G95" s="165"/>
      <c r="H95" s="166"/>
      <c r="I95" s="33"/>
      <c r="J95" s="33"/>
      <c r="K95" s="33"/>
      <c r="L95" s="33"/>
      <c r="M95" s="89" t="e">
        <f>CONCATENATE("//",#REF!,"°")</f>
        <v>#REF!</v>
      </c>
      <c r="N95" s="89"/>
      <c r="O95" s="89"/>
      <c r="P95" s="89"/>
      <c r="Q95" s="89"/>
      <c r="X95" s="30"/>
      <c r="Y95" s="30"/>
      <c r="Z95" s="30"/>
      <c r="AA95" s="30"/>
      <c r="AL95" s="57"/>
      <c r="AW95" s="6"/>
      <c r="AX95" s="6"/>
      <c r="AY95" s="6"/>
      <c r="AZ95" s="6"/>
      <c r="BA95" s="6"/>
      <c r="BB95" s="6"/>
      <c r="BC95" s="6"/>
      <c r="BD95" s="6"/>
    </row>
    <row r="96" spans="2:56" s="30" customFormat="1" ht="18.75" customHeight="1" x14ac:dyDescent="0.35">
      <c r="B96" s="136" t="s">
        <v>25</v>
      </c>
      <c r="C96" s="137"/>
      <c r="D96" s="137"/>
      <c r="E96" s="137"/>
      <c r="F96" s="138"/>
      <c r="G96" s="90" t="s">
        <v>3</v>
      </c>
      <c r="H96" s="92"/>
      <c r="I96" s="23"/>
      <c r="J96" s="44"/>
      <c r="K96" s="44"/>
      <c r="L96" s="21"/>
      <c r="M96" s="89" t="e">
        <f>CONCATENATE("#define Cs_Div_DEG_",IF(#REF!&lt;10,"0",""),#REF!,"          Cs_Div_DEG(",#REF!,".0",")")</f>
        <v>#REF!</v>
      </c>
      <c r="N96" s="89"/>
      <c r="O96" s="89"/>
      <c r="P96" s="89"/>
      <c r="Q96" s="89"/>
      <c r="AD96" s="59"/>
      <c r="AE96" s="59"/>
      <c r="AF96" s="59"/>
      <c r="AG96" s="59"/>
      <c r="AH96" s="59"/>
      <c r="AI96" s="59"/>
      <c r="AJ96" s="59"/>
      <c r="AK96" s="59"/>
      <c r="AL96" s="57"/>
      <c r="AM96" s="53"/>
      <c r="AN96" s="53"/>
      <c r="AO96" s="59"/>
      <c r="AP96" s="59"/>
      <c r="AQ96" s="59"/>
      <c r="AR96" s="59"/>
      <c r="AS96" s="59"/>
      <c r="AT96" s="59"/>
      <c r="AU96" s="59"/>
      <c r="AV96" s="59"/>
      <c r="AW96" s="31"/>
      <c r="AX96" s="31"/>
      <c r="AY96" s="31"/>
      <c r="AZ96" s="31"/>
      <c r="BA96" s="31"/>
      <c r="BB96" s="31"/>
      <c r="BC96" s="31"/>
      <c r="BD96" s="31"/>
    </row>
    <row r="97" spans="2:56" s="30" customFormat="1" ht="18.75" customHeight="1" x14ac:dyDescent="0.35">
      <c r="B97" s="139" t="s">
        <v>20</v>
      </c>
      <c r="C97" s="140"/>
      <c r="D97" s="140"/>
      <c r="E97" s="140"/>
      <c r="F97" s="140"/>
      <c r="G97" s="93"/>
      <c r="H97" s="95"/>
      <c r="I97" s="23"/>
      <c r="J97" s="44"/>
      <c r="K97" s="44"/>
      <c r="L97" s="21"/>
      <c r="M97" s="89" t="e">
        <f>CONCATENATE("#define Cm_Div_DEG_",IF(#REF!&lt;10,"0",""),#REF!,"          Cm_Div_DEG(",#REF!,".0",")")</f>
        <v>#REF!</v>
      </c>
      <c r="N97" s="89"/>
      <c r="O97" s="89"/>
      <c r="P97" s="89"/>
      <c r="Q97" s="89"/>
      <c r="X97" s="32"/>
      <c r="Y97" s="32"/>
      <c r="Z97" s="32"/>
      <c r="AA97" s="32"/>
      <c r="AD97" s="59"/>
      <c r="AE97" s="59"/>
      <c r="AF97" s="59"/>
      <c r="AG97" s="59"/>
      <c r="AH97" s="59"/>
      <c r="AI97" s="59"/>
      <c r="AJ97" s="59"/>
      <c r="AK97" s="59"/>
      <c r="AL97" s="57"/>
      <c r="AM97" s="53"/>
      <c r="AN97" s="53"/>
      <c r="AO97" s="59"/>
      <c r="AP97" s="59"/>
      <c r="AQ97" s="59"/>
      <c r="AR97" s="59"/>
      <c r="AS97" s="59"/>
      <c r="AT97" s="59"/>
      <c r="AU97" s="59"/>
      <c r="AV97" s="59"/>
      <c r="AW97" s="31"/>
      <c r="AX97" s="31"/>
      <c r="AY97" s="31"/>
      <c r="AZ97" s="31"/>
      <c r="BA97" s="31"/>
      <c r="BB97" s="31"/>
      <c r="BC97" s="31"/>
      <c r="BD97" s="31"/>
    </row>
    <row r="98" spans="2:56" s="7" customFormat="1" ht="18.75" customHeight="1" x14ac:dyDescent="0.3">
      <c r="B98" s="141" t="str">
        <f>IF(OR(AK98&lt;1,AK98&gt;255),"       // Не возможно на этом железе!",(CONCATENATE("   {  Cs_Div_DEG_",IF(G98&lt;10,"0",""),G98,",  Cm_Div_DEG_",IF(G98&lt;10,"0",""),G98,", ",AM98," },")))</f>
        <v xml:space="preserve">   {  Cs_Div_DEG_60,  Cm_Div_DEG_60, " 60\5" },</v>
      </c>
      <c r="C98" s="142"/>
      <c r="D98" s="142"/>
      <c r="E98" s="142"/>
      <c r="F98" s="142"/>
      <c r="G98" s="41">
        <v>60</v>
      </c>
      <c r="H98" s="46" t="s">
        <v>4</v>
      </c>
      <c r="I98" s="23"/>
      <c r="J98" s="22"/>
      <c r="L98" s="2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64"/>
      <c r="AE98" s="64"/>
      <c r="AF98" s="64"/>
      <c r="AG98" s="64"/>
      <c r="AH98" s="64"/>
      <c r="AI98" s="64"/>
      <c r="AJ98" s="64"/>
      <c r="AK98" s="57">
        <f t="shared" ref="AK98:AK129" si="35">QUOTIENT(AO98,1)</f>
        <v>1</v>
      </c>
      <c r="AL98" s="53">
        <f t="shared" ref="AL98:AL129" si="36">ROUND(((AO98-AK98)*10000),1)</f>
        <v>1547</v>
      </c>
      <c r="AM98" s="58" t="str">
        <f t="shared" ref="AM98:AM129" si="37">IF(AND(G98&gt;=10),(CONCATENATE(""" ",G98,"\5","""")),IF(AND(G98&lt;10),(CONCATENATE("""  ",G98,"\5",""""))))</f>
        <v>" 60\5"</v>
      </c>
      <c r="AN98" s="53"/>
      <c r="AO98" s="53">
        <f t="shared" ref="AO98:AO129" si="38">ROUND(($R$8/$O$8*2)/($Q$8/$I$8*(TAN(RADIANS(G98)))),4)</f>
        <v>1.1547000000000001</v>
      </c>
      <c r="AP98" s="53"/>
      <c r="AQ98" s="53"/>
      <c r="AR98" s="53"/>
      <c r="AS98" s="53"/>
      <c r="AT98" s="53"/>
      <c r="AU98" s="53"/>
      <c r="AV98" s="53"/>
      <c r="AW98" s="6"/>
      <c r="AX98" s="6"/>
      <c r="AY98" s="6"/>
      <c r="AZ98" s="6"/>
      <c r="BA98" s="6"/>
      <c r="BB98" s="6"/>
      <c r="BC98" s="6"/>
      <c r="BD98" s="6"/>
    </row>
    <row r="99" spans="2:56" s="7" customFormat="1" ht="18.75" customHeight="1" x14ac:dyDescent="0.3">
      <c r="B99" s="79" t="str">
        <f t="shared" ref="B99:B157" si="39">IF(OR(AK99&lt;1,AK99&gt;255),"       // Не возможно на этом железе!",(CONCATENATE("   {  Cs_Div_DEG_",IF(G99&lt;10,"0",""),G99,",  Cm_Div_DEG_",IF(G99&lt;10,"0",""),G99,", ",AM99," },")))</f>
        <v xml:space="preserve">   {  Cs_Div_DEG_59,  Cm_Div_DEG_59, " 59\5" },</v>
      </c>
      <c r="C99" s="80"/>
      <c r="D99" s="80"/>
      <c r="E99" s="80"/>
      <c r="F99" s="81"/>
      <c r="G99" s="41">
        <v>59</v>
      </c>
      <c r="H99" s="46" t="s">
        <v>4</v>
      </c>
      <c r="I99" s="23"/>
      <c r="J99" s="22"/>
      <c r="L99" s="2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64"/>
      <c r="AE99" s="64"/>
      <c r="AF99" s="64"/>
      <c r="AG99" s="64"/>
      <c r="AH99" s="64"/>
      <c r="AI99" s="64"/>
      <c r="AJ99" s="64"/>
      <c r="AK99" s="57">
        <f t="shared" si="35"/>
        <v>1</v>
      </c>
      <c r="AL99" s="53">
        <f t="shared" si="36"/>
        <v>2017</v>
      </c>
      <c r="AM99" s="58" t="str">
        <f t="shared" si="37"/>
        <v>" 59\5"</v>
      </c>
      <c r="AN99" s="53"/>
      <c r="AO99" s="53">
        <f t="shared" si="38"/>
        <v>1.2017</v>
      </c>
      <c r="AP99" s="53"/>
      <c r="AQ99" s="53"/>
      <c r="AR99" s="53"/>
      <c r="AS99" s="53"/>
      <c r="AT99" s="53"/>
      <c r="AU99" s="53"/>
      <c r="AV99" s="53"/>
      <c r="AW99" s="6"/>
      <c r="AX99" s="6"/>
      <c r="AY99" s="6"/>
      <c r="AZ99" s="6"/>
      <c r="BA99" s="6"/>
      <c r="BB99" s="6"/>
      <c r="BC99" s="6"/>
      <c r="BD99" s="6"/>
    </row>
    <row r="100" spans="2:56" s="7" customFormat="1" ht="18.75" customHeight="1" x14ac:dyDescent="0.3">
      <c r="B100" s="79" t="str">
        <f t="shared" si="39"/>
        <v xml:space="preserve">   {  Cs_Div_DEG_58,  Cm_Div_DEG_58, " 58\5" },</v>
      </c>
      <c r="C100" s="80"/>
      <c r="D100" s="80"/>
      <c r="E100" s="80"/>
      <c r="F100" s="81"/>
      <c r="G100" s="41">
        <v>58</v>
      </c>
      <c r="H100" s="46" t="s">
        <v>4</v>
      </c>
      <c r="I100" s="23"/>
      <c r="J100" s="22"/>
      <c r="L100" s="2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64"/>
      <c r="AE100" s="64"/>
      <c r="AF100" s="64"/>
      <c r="AG100" s="64"/>
      <c r="AH100" s="64"/>
      <c r="AI100" s="64"/>
      <c r="AJ100" s="64"/>
      <c r="AK100" s="57">
        <f t="shared" si="35"/>
        <v>1</v>
      </c>
      <c r="AL100" s="53">
        <f t="shared" si="36"/>
        <v>2497</v>
      </c>
      <c r="AM100" s="58" t="str">
        <f t="shared" si="37"/>
        <v>" 58\5"</v>
      </c>
      <c r="AN100" s="53"/>
      <c r="AO100" s="53">
        <f t="shared" si="38"/>
        <v>1.2497</v>
      </c>
      <c r="AP100" s="53"/>
      <c r="AQ100" s="53"/>
      <c r="AR100" s="53"/>
      <c r="AS100" s="53"/>
      <c r="AT100" s="53"/>
      <c r="AU100" s="53"/>
      <c r="AV100" s="53"/>
      <c r="AW100" s="6"/>
      <c r="AX100" s="6"/>
      <c r="AY100" s="6"/>
      <c r="AZ100" s="6"/>
      <c r="BA100" s="6"/>
      <c r="BB100" s="6"/>
      <c r="BC100" s="6"/>
      <c r="BD100" s="6"/>
    </row>
    <row r="101" spans="2:56" s="7" customFormat="1" ht="18.75" customHeight="1" x14ac:dyDescent="0.3">
      <c r="B101" s="79" t="str">
        <f t="shared" si="39"/>
        <v xml:space="preserve">   {  Cs_Div_DEG_57,  Cm_Div_DEG_57, " 57\5" },</v>
      </c>
      <c r="C101" s="80"/>
      <c r="D101" s="80"/>
      <c r="E101" s="80"/>
      <c r="F101" s="81"/>
      <c r="G101" s="41">
        <v>57</v>
      </c>
      <c r="H101" s="46" t="s">
        <v>4</v>
      </c>
      <c r="I101" s="23"/>
      <c r="J101" s="22"/>
      <c r="L101" s="2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64"/>
      <c r="AE101" s="64"/>
      <c r="AF101" s="64"/>
      <c r="AG101" s="64"/>
      <c r="AH101" s="64"/>
      <c r="AI101" s="64"/>
      <c r="AJ101" s="64"/>
      <c r="AK101" s="57">
        <f t="shared" si="35"/>
        <v>1</v>
      </c>
      <c r="AL101" s="53">
        <f t="shared" si="36"/>
        <v>2988</v>
      </c>
      <c r="AM101" s="58" t="str">
        <f t="shared" si="37"/>
        <v>" 57\5"</v>
      </c>
      <c r="AN101" s="53"/>
      <c r="AO101" s="53">
        <f t="shared" si="38"/>
        <v>1.2988</v>
      </c>
      <c r="AP101" s="53"/>
      <c r="AQ101" s="53"/>
      <c r="AR101" s="53"/>
      <c r="AS101" s="53"/>
      <c r="AT101" s="53"/>
      <c r="AU101" s="53"/>
      <c r="AV101" s="53"/>
      <c r="AW101" s="6"/>
      <c r="AX101" s="6"/>
      <c r="AY101" s="6"/>
      <c r="AZ101" s="6"/>
      <c r="BA101" s="6"/>
      <c r="BB101" s="6"/>
      <c r="BC101" s="6"/>
      <c r="BD101" s="6"/>
    </row>
    <row r="102" spans="2:56" s="7" customFormat="1" ht="18.75" customHeight="1" x14ac:dyDescent="0.3">
      <c r="B102" s="79" t="str">
        <f t="shared" si="39"/>
        <v xml:space="preserve">   {  Cs_Div_DEG_56,  Cm_Div_DEG_56, " 56\5" },</v>
      </c>
      <c r="C102" s="80"/>
      <c r="D102" s="80"/>
      <c r="E102" s="80"/>
      <c r="F102" s="81"/>
      <c r="G102" s="41">
        <v>56</v>
      </c>
      <c r="H102" s="46" t="s">
        <v>4</v>
      </c>
      <c r="I102" s="23"/>
      <c r="J102" s="22"/>
      <c r="L102" s="2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64"/>
      <c r="AE102" s="64"/>
      <c r="AF102" s="64"/>
      <c r="AG102" s="64"/>
      <c r="AH102" s="64"/>
      <c r="AI102" s="64"/>
      <c r="AJ102" s="64"/>
      <c r="AK102" s="57">
        <f t="shared" si="35"/>
        <v>1</v>
      </c>
      <c r="AL102" s="53">
        <f t="shared" si="36"/>
        <v>3490</v>
      </c>
      <c r="AM102" s="58" t="str">
        <f t="shared" si="37"/>
        <v>" 56\5"</v>
      </c>
      <c r="AN102" s="53"/>
      <c r="AO102" s="53">
        <f t="shared" si="38"/>
        <v>1.349</v>
      </c>
      <c r="AP102" s="53"/>
      <c r="AQ102" s="53"/>
      <c r="AR102" s="53"/>
      <c r="AS102" s="53"/>
      <c r="AT102" s="53"/>
      <c r="AU102" s="53"/>
      <c r="AV102" s="53"/>
      <c r="AW102" s="6"/>
      <c r="AX102" s="6"/>
      <c r="AY102" s="6"/>
      <c r="AZ102" s="6"/>
      <c r="BA102" s="6"/>
      <c r="BB102" s="6"/>
      <c r="BC102" s="6"/>
      <c r="BD102" s="6"/>
    </row>
    <row r="103" spans="2:56" s="7" customFormat="1" ht="18.75" customHeight="1" x14ac:dyDescent="0.3">
      <c r="B103" s="79" t="str">
        <f t="shared" si="39"/>
        <v xml:space="preserve">   {  Cs_Div_DEG_55,  Cm_Div_DEG_55, " 55\5" },</v>
      </c>
      <c r="C103" s="80"/>
      <c r="D103" s="80"/>
      <c r="E103" s="80"/>
      <c r="F103" s="81"/>
      <c r="G103" s="41">
        <v>55</v>
      </c>
      <c r="H103" s="46" t="s">
        <v>4</v>
      </c>
      <c r="I103" s="23"/>
      <c r="J103" s="22"/>
      <c r="L103" s="2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64"/>
      <c r="AE103" s="64"/>
      <c r="AF103" s="64"/>
      <c r="AG103" s="64"/>
      <c r="AH103" s="64"/>
      <c r="AI103" s="64"/>
      <c r="AJ103" s="64"/>
      <c r="AK103" s="57">
        <f t="shared" si="35"/>
        <v>1</v>
      </c>
      <c r="AL103" s="53">
        <f t="shared" si="36"/>
        <v>4004</v>
      </c>
      <c r="AM103" s="58" t="str">
        <f t="shared" si="37"/>
        <v>" 55\5"</v>
      </c>
      <c r="AN103" s="53"/>
      <c r="AO103" s="53">
        <f t="shared" si="38"/>
        <v>1.4004000000000001</v>
      </c>
      <c r="AP103" s="53"/>
      <c r="AQ103" s="53"/>
      <c r="AR103" s="53"/>
      <c r="AS103" s="53"/>
      <c r="AT103" s="53"/>
      <c r="AU103" s="53"/>
      <c r="AV103" s="53"/>
      <c r="AW103" s="6"/>
      <c r="AX103" s="6"/>
      <c r="AY103" s="6"/>
      <c r="AZ103" s="6"/>
      <c r="BA103" s="6"/>
      <c r="BB103" s="6"/>
      <c r="BC103" s="6"/>
      <c r="BD103" s="6"/>
    </row>
    <row r="104" spans="2:56" s="7" customFormat="1" ht="18.75" customHeight="1" x14ac:dyDescent="0.3">
      <c r="B104" s="79" t="str">
        <f t="shared" si="39"/>
        <v xml:space="preserve">   {  Cs_Div_DEG_54,  Cm_Div_DEG_54, " 54\5" },</v>
      </c>
      <c r="C104" s="80"/>
      <c r="D104" s="80"/>
      <c r="E104" s="80"/>
      <c r="F104" s="81"/>
      <c r="G104" s="41">
        <v>54</v>
      </c>
      <c r="H104" s="46" t="s">
        <v>4</v>
      </c>
      <c r="I104" s="23"/>
      <c r="J104" s="22"/>
      <c r="L104" s="2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64"/>
      <c r="AE104" s="64"/>
      <c r="AF104" s="64"/>
      <c r="AG104" s="64"/>
      <c r="AH104" s="64"/>
      <c r="AI104" s="64"/>
      <c r="AJ104" s="64"/>
      <c r="AK104" s="57">
        <f t="shared" si="35"/>
        <v>1</v>
      </c>
      <c r="AL104" s="53">
        <f t="shared" si="36"/>
        <v>4531</v>
      </c>
      <c r="AM104" s="58" t="str">
        <f t="shared" si="37"/>
        <v>" 54\5"</v>
      </c>
      <c r="AN104" s="53"/>
      <c r="AO104" s="53">
        <f t="shared" si="38"/>
        <v>1.4531000000000001</v>
      </c>
      <c r="AP104" s="53"/>
      <c r="AQ104" s="53"/>
      <c r="AR104" s="53"/>
      <c r="AS104" s="53"/>
      <c r="AT104" s="53"/>
      <c r="AU104" s="53"/>
      <c r="AV104" s="53"/>
      <c r="AW104" s="6"/>
      <c r="AX104" s="6"/>
      <c r="AY104" s="6"/>
      <c r="AZ104" s="6"/>
      <c r="BA104" s="6"/>
      <c r="BB104" s="6"/>
      <c r="BC104" s="6"/>
      <c r="BD104" s="6"/>
    </row>
    <row r="105" spans="2:56" s="7" customFormat="1" ht="18.75" customHeight="1" x14ac:dyDescent="0.3">
      <c r="B105" s="79" t="str">
        <f t="shared" si="39"/>
        <v xml:space="preserve">   {  Cs_Div_DEG_53,  Cm_Div_DEG_53, " 53\5" },</v>
      </c>
      <c r="C105" s="80"/>
      <c r="D105" s="80"/>
      <c r="E105" s="80"/>
      <c r="F105" s="81"/>
      <c r="G105" s="41">
        <v>53</v>
      </c>
      <c r="H105" s="46" t="s">
        <v>4</v>
      </c>
      <c r="I105" s="23"/>
      <c r="J105" s="22"/>
      <c r="L105" s="2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64"/>
      <c r="AE105" s="64"/>
      <c r="AF105" s="64"/>
      <c r="AG105" s="64"/>
      <c r="AH105" s="64"/>
      <c r="AI105" s="64"/>
      <c r="AJ105" s="64"/>
      <c r="AK105" s="57">
        <f t="shared" si="35"/>
        <v>1</v>
      </c>
      <c r="AL105" s="53">
        <f t="shared" si="36"/>
        <v>5071</v>
      </c>
      <c r="AM105" s="58" t="str">
        <f t="shared" si="37"/>
        <v>" 53\5"</v>
      </c>
      <c r="AN105" s="53"/>
      <c r="AO105" s="53">
        <f t="shared" si="38"/>
        <v>1.5071000000000001</v>
      </c>
      <c r="AP105" s="53"/>
      <c r="AQ105" s="53"/>
      <c r="AR105" s="53"/>
      <c r="AS105" s="53"/>
      <c r="AT105" s="53"/>
      <c r="AU105" s="53"/>
      <c r="AV105" s="53"/>
      <c r="AW105" s="6"/>
      <c r="AX105" s="6"/>
      <c r="AY105" s="6"/>
      <c r="AZ105" s="6"/>
      <c r="BA105" s="6"/>
      <c r="BB105" s="6"/>
      <c r="BC105" s="6"/>
      <c r="BD105" s="6"/>
    </row>
    <row r="106" spans="2:56" s="7" customFormat="1" ht="18.75" customHeight="1" x14ac:dyDescent="0.3">
      <c r="B106" s="79" t="str">
        <f t="shared" si="39"/>
        <v xml:space="preserve">   {  Cs_Div_DEG_52,  Cm_Div_DEG_52, " 52\5" },</v>
      </c>
      <c r="C106" s="80"/>
      <c r="D106" s="80"/>
      <c r="E106" s="80"/>
      <c r="F106" s="81"/>
      <c r="G106" s="41">
        <v>52</v>
      </c>
      <c r="H106" s="46" t="s">
        <v>4</v>
      </c>
      <c r="I106" s="23"/>
      <c r="J106" s="22"/>
      <c r="L106" s="2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64"/>
      <c r="AE106" s="64"/>
      <c r="AF106" s="64"/>
      <c r="AG106" s="64"/>
      <c r="AH106" s="64"/>
      <c r="AI106" s="64"/>
      <c r="AJ106" s="64"/>
      <c r="AK106" s="57">
        <f t="shared" si="35"/>
        <v>1</v>
      </c>
      <c r="AL106" s="53">
        <f t="shared" si="36"/>
        <v>5626</v>
      </c>
      <c r="AM106" s="58" t="str">
        <f t="shared" si="37"/>
        <v>" 52\5"</v>
      </c>
      <c r="AN106" s="53"/>
      <c r="AO106" s="53">
        <f t="shared" si="38"/>
        <v>1.5626</v>
      </c>
      <c r="AP106" s="53"/>
      <c r="AQ106" s="53"/>
      <c r="AR106" s="53"/>
      <c r="AS106" s="53"/>
      <c r="AT106" s="53"/>
      <c r="AU106" s="53"/>
      <c r="AV106" s="53"/>
      <c r="AW106" s="6"/>
      <c r="AX106" s="6"/>
      <c r="AY106" s="6"/>
      <c r="AZ106" s="6"/>
      <c r="BA106" s="6"/>
      <c r="BB106" s="6"/>
      <c r="BC106" s="6"/>
      <c r="BD106" s="6"/>
    </row>
    <row r="107" spans="2:56" s="7" customFormat="1" ht="18.75" customHeight="1" x14ac:dyDescent="0.3">
      <c r="B107" s="79" t="str">
        <f t="shared" si="39"/>
        <v xml:space="preserve">   {  Cs_Div_DEG_51,  Cm_Div_DEG_51, " 51\5" },</v>
      </c>
      <c r="C107" s="80"/>
      <c r="D107" s="80"/>
      <c r="E107" s="80"/>
      <c r="F107" s="81"/>
      <c r="G107" s="41">
        <v>51</v>
      </c>
      <c r="H107" s="46" t="s">
        <v>4</v>
      </c>
      <c r="I107" s="23"/>
      <c r="J107" s="22"/>
      <c r="L107" s="2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64"/>
      <c r="AE107" s="64"/>
      <c r="AF107" s="64"/>
      <c r="AG107" s="64"/>
      <c r="AH107" s="64"/>
      <c r="AI107" s="64"/>
      <c r="AJ107" s="64"/>
      <c r="AK107" s="57">
        <f t="shared" si="35"/>
        <v>1</v>
      </c>
      <c r="AL107" s="53">
        <f t="shared" si="36"/>
        <v>6196</v>
      </c>
      <c r="AM107" s="58" t="str">
        <f t="shared" si="37"/>
        <v>" 51\5"</v>
      </c>
      <c r="AN107" s="53"/>
      <c r="AO107" s="53">
        <f t="shared" si="38"/>
        <v>1.6195999999999999</v>
      </c>
      <c r="AP107" s="53"/>
      <c r="AQ107" s="53"/>
      <c r="AR107" s="53"/>
      <c r="AS107" s="53"/>
      <c r="AT107" s="53"/>
      <c r="AU107" s="53"/>
      <c r="AV107" s="53"/>
      <c r="AW107" s="6"/>
      <c r="AX107" s="6"/>
      <c r="AY107" s="6"/>
      <c r="AZ107" s="6"/>
      <c r="BA107" s="6"/>
      <c r="BB107" s="6"/>
      <c r="BC107" s="6"/>
      <c r="BD107" s="6"/>
    </row>
    <row r="108" spans="2:56" s="7" customFormat="1" ht="18.75" customHeight="1" x14ac:dyDescent="0.3">
      <c r="B108" s="79" t="str">
        <f t="shared" si="39"/>
        <v xml:space="preserve">   {  Cs_Div_DEG_50,  Cm_Div_DEG_50, " 50\5" },</v>
      </c>
      <c r="C108" s="80"/>
      <c r="D108" s="80"/>
      <c r="E108" s="80"/>
      <c r="F108" s="81"/>
      <c r="G108" s="41">
        <v>50</v>
      </c>
      <c r="H108" s="46" t="s">
        <v>4</v>
      </c>
      <c r="I108" s="23"/>
      <c r="J108" s="22"/>
      <c r="L108" s="2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64"/>
      <c r="AE108" s="64"/>
      <c r="AF108" s="64"/>
      <c r="AG108" s="64"/>
      <c r="AH108" s="64"/>
      <c r="AI108" s="64"/>
      <c r="AJ108" s="64"/>
      <c r="AK108" s="57">
        <f t="shared" si="35"/>
        <v>1</v>
      </c>
      <c r="AL108" s="53">
        <f t="shared" si="36"/>
        <v>6782</v>
      </c>
      <c r="AM108" s="58" t="str">
        <f t="shared" si="37"/>
        <v>" 50\5"</v>
      </c>
      <c r="AN108" s="53"/>
      <c r="AO108" s="53">
        <f t="shared" si="38"/>
        <v>1.6781999999999999</v>
      </c>
      <c r="AP108" s="53"/>
      <c r="AQ108" s="53"/>
      <c r="AR108" s="53"/>
      <c r="AS108" s="53"/>
      <c r="AT108" s="53"/>
      <c r="AU108" s="53"/>
      <c r="AV108" s="53"/>
      <c r="AW108" s="6"/>
      <c r="AX108" s="6"/>
      <c r="AY108" s="6"/>
      <c r="AZ108" s="6"/>
      <c r="BA108" s="6"/>
      <c r="BB108" s="6"/>
      <c r="BC108" s="6"/>
      <c r="BD108" s="6"/>
    </row>
    <row r="109" spans="2:56" s="7" customFormat="1" ht="18.75" customHeight="1" x14ac:dyDescent="0.3">
      <c r="B109" s="79" t="str">
        <f t="shared" si="39"/>
        <v xml:space="preserve">   {  Cs_Div_DEG_49,  Cm_Div_DEG_49, " 49\5" },</v>
      </c>
      <c r="C109" s="80"/>
      <c r="D109" s="80"/>
      <c r="E109" s="80"/>
      <c r="F109" s="81"/>
      <c r="G109" s="41">
        <v>49</v>
      </c>
      <c r="H109" s="46" t="s">
        <v>4</v>
      </c>
      <c r="I109" s="23"/>
      <c r="J109" s="22"/>
      <c r="L109" s="2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64"/>
      <c r="AE109" s="64"/>
      <c r="AF109" s="64"/>
      <c r="AG109" s="64"/>
      <c r="AH109" s="64"/>
      <c r="AI109" s="64"/>
      <c r="AJ109" s="64"/>
      <c r="AK109" s="57">
        <f t="shared" si="35"/>
        <v>1</v>
      </c>
      <c r="AL109" s="53">
        <f t="shared" si="36"/>
        <v>7386</v>
      </c>
      <c r="AM109" s="58" t="str">
        <f t="shared" si="37"/>
        <v>" 49\5"</v>
      </c>
      <c r="AN109" s="53"/>
      <c r="AO109" s="53">
        <f t="shared" si="38"/>
        <v>1.7385999999999999</v>
      </c>
      <c r="AP109" s="53"/>
      <c r="AQ109" s="53"/>
      <c r="AR109" s="53"/>
      <c r="AS109" s="53"/>
      <c r="AT109" s="53"/>
      <c r="AU109" s="53"/>
      <c r="AV109" s="53"/>
      <c r="AW109" s="6"/>
      <c r="AX109" s="6"/>
      <c r="AY109" s="6"/>
      <c r="AZ109" s="6"/>
      <c r="BA109" s="6"/>
      <c r="BB109" s="6"/>
      <c r="BC109" s="6"/>
      <c r="BD109" s="6"/>
    </row>
    <row r="110" spans="2:56" s="7" customFormat="1" ht="18.75" customHeight="1" x14ac:dyDescent="0.3">
      <c r="B110" s="79" t="str">
        <f t="shared" si="39"/>
        <v xml:space="preserve">   {  Cs_Div_DEG_48,  Cm_Div_DEG_48, " 48\5" },</v>
      </c>
      <c r="C110" s="80"/>
      <c r="D110" s="80"/>
      <c r="E110" s="80"/>
      <c r="F110" s="81"/>
      <c r="G110" s="41">
        <v>48</v>
      </c>
      <c r="H110" s="46" t="s">
        <v>4</v>
      </c>
      <c r="I110" s="23"/>
      <c r="J110" s="22"/>
      <c r="L110" s="2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64"/>
      <c r="AE110" s="64"/>
      <c r="AF110" s="64"/>
      <c r="AG110" s="64"/>
      <c r="AH110" s="64"/>
      <c r="AI110" s="64"/>
      <c r="AJ110" s="64"/>
      <c r="AK110" s="57">
        <f t="shared" si="35"/>
        <v>1</v>
      </c>
      <c r="AL110" s="53">
        <f t="shared" si="36"/>
        <v>8008</v>
      </c>
      <c r="AM110" s="58" t="str">
        <f t="shared" si="37"/>
        <v>" 48\5"</v>
      </c>
      <c r="AN110" s="53"/>
      <c r="AO110" s="53">
        <f t="shared" si="38"/>
        <v>1.8008</v>
      </c>
      <c r="AP110" s="53"/>
      <c r="AQ110" s="53"/>
      <c r="AR110" s="53"/>
      <c r="AS110" s="53"/>
      <c r="AT110" s="53"/>
      <c r="AU110" s="53"/>
      <c r="AV110" s="53"/>
      <c r="AW110" s="6"/>
      <c r="AX110" s="6"/>
      <c r="AY110" s="6"/>
      <c r="AZ110" s="6"/>
      <c r="BA110" s="6"/>
      <c r="BB110" s="6"/>
      <c r="BC110" s="6"/>
      <c r="BD110" s="6"/>
    </row>
    <row r="111" spans="2:56" s="7" customFormat="1" ht="18.75" customHeight="1" x14ac:dyDescent="0.3">
      <c r="B111" s="79" t="str">
        <f t="shared" si="39"/>
        <v xml:space="preserve">   {  Cs_Div_DEG_47,  Cm_Div_DEG_47, " 47\5" },</v>
      </c>
      <c r="C111" s="80"/>
      <c r="D111" s="80"/>
      <c r="E111" s="80"/>
      <c r="F111" s="81"/>
      <c r="G111" s="41">
        <v>47</v>
      </c>
      <c r="H111" s="46" t="s">
        <v>4</v>
      </c>
      <c r="I111" s="23"/>
      <c r="J111" s="22"/>
      <c r="L111" s="2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64"/>
      <c r="AE111" s="64"/>
      <c r="AF111" s="64"/>
      <c r="AG111" s="64"/>
      <c r="AH111" s="64"/>
      <c r="AI111" s="64"/>
      <c r="AJ111" s="64"/>
      <c r="AK111" s="57">
        <f t="shared" si="35"/>
        <v>1</v>
      </c>
      <c r="AL111" s="53">
        <f t="shared" si="36"/>
        <v>8650</v>
      </c>
      <c r="AM111" s="58" t="str">
        <f t="shared" si="37"/>
        <v>" 47\5"</v>
      </c>
      <c r="AN111" s="53"/>
      <c r="AO111" s="53">
        <f t="shared" si="38"/>
        <v>1.865</v>
      </c>
      <c r="AP111" s="53"/>
      <c r="AQ111" s="53"/>
      <c r="AR111" s="53"/>
      <c r="AS111" s="53"/>
      <c r="AT111" s="53"/>
      <c r="AU111" s="53"/>
      <c r="AV111" s="53"/>
      <c r="AW111" s="6"/>
      <c r="AX111" s="6"/>
      <c r="AY111" s="6"/>
      <c r="AZ111" s="6"/>
      <c r="BA111" s="6"/>
      <c r="BB111" s="6"/>
      <c r="BC111" s="6"/>
      <c r="BD111" s="6"/>
    </row>
    <row r="112" spans="2:56" s="7" customFormat="1" ht="18.75" customHeight="1" x14ac:dyDescent="0.3">
      <c r="B112" s="79" t="str">
        <f t="shared" si="39"/>
        <v xml:space="preserve">   {  Cs_Div_DEG_46,  Cm_Div_DEG_46, " 46\5" },</v>
      </c>
      <c r="C112" s="80"/>
      <c r="D112" s="80"/>
      <c r="E112" s="80"/>
      <c r="F112" s="81"/>
      <c r="G112" s="41">
        <v>46</v>
      </c>
      <c r="H112" s="46" t="s">
        <v>4</v>
      </c>
      <c r="I112" s="23"/>
      <c r="J112" s="22"/>
      <c r="L112" s="2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64"/>
      <c r="AE112" s="64"/>
      <c r="AF112" s="64"/>
      <c r="AG112" s="64"/>
      <c r="AH112" s="64"/>
      <c r="AI112" s="64"/>
      <c r="AJ112" s="64"/>
      <c r="AK112" s="57">
        <f t="shared" si="35"/>
        <v>1</v>
      </c>
      <c r="AL112" s="53">
        <f t="shared" si="36"/>
        <v>9314</v>
      </c>
      <c r="AM112" s="58" t="str">
        <f t="shared" si="37"/>
        <v>" 46\5"</v>
      </c>
      <c r="AN112" s="53"/>
      <c r="AO112" s="53">
        <f t="shared" si="38"/>
        <v>1.9314</v>
      </c>
      <c r="AP112" s="53"/>
      <c r="AQ112" s="53"/>
      <c r="AR112" s="53"/>
      <c r="AS112" s="53"/>
      <c r="AT112" s="53"/>
      <c r="AU112" s="53"/>
      <c r="AV112" s="53"/>
      <c r="AW112" s="6"/>
      <c r="AX112" s="6"/>
      <c r="AY112" s="6"/>
      <c r="AZ112" s="6"/>
      <c r="BA112" s="6"/>
      <c r="BB112" s="6"/>
      <c r="BC112" s="6"/>
      <c r="BD112" s="6"/>
    </row>
    <row r="113" spans="2:56" s="7" customFormat="1" ht="18.75" customHeight="1" x14ac:dyDescent="0.3">
      <c r="B113" s="79" t="str">
        <f t="shared" si="39"/>
        <v xml:space="preserve">   {  Cs_Div_DEG_45,  Cm_Div_DEG_45, " 45\5" },</v>
      </c>
      <c r="C113" s="80"/>
      <c r="D113" s="80"/>
      <c r="E113" s="80"/>
      <c r="F113" s="81"/>
      <c r="G113" s="41">
        <v>45</v>
      </c>
      <c r="H113" s="46" t="s">
        <v>4</v>
      </c>
      <c r="I113" s="23"/>
      <c r="J113" s="22"/>
      <c r="L113" s="2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64"/>
      <c r="AE113" s="64"/>
      <c r="AF113" s="64"/>
      <c r="AG113" s="64"/>
      <c r="AH113" s="64"/>
      <c r="AI113" s="64"/>
      <c r="AJ113" s="64"/>
      <c r="AK113" s="57">
        <f t="shared" si="35"/>
        <v>2</v>
      </c>
      <c r="AL113" s="53">
        <f t="shared" si="36"/>
        <v>0</v>
      </c>
      <c r="AM113" s="58" t="str">
        <f t="shared" si="37"/>
        <v>" 45\5"</v>
      </c>
      <c r="AN113" s="53"/>
      <c r="AO113" s="53">
        <f t="shared" si="38"/>
        <v>2</v>
      </c>
      <c r="AP113" s="53"/>
      <c r="AQ113" s="53"/>
      <c r="AR113" s="53"/>
      <c r="AS113" s="53"/>
      <c r="AT113" s="53"/>
      <c r="AU113" s="53"/>
      <c r="AV113" s="53"/>
      <c r="AW113" s="6"/>
      <c r="AX113" s="6"/>
      <c r="AY113" s="6"/>
      <c r="AZ113" s="6"/>
      <c r="BA113" s="6"/>
      <c r="BB113" s="6"/>
      <c r="BC113" s="6"/>
      <c r="BD113" s="6"/>
    </row>
    <row r="114" spans="2:56" s="7" customFormat="1" ht="18.75" customHeight="1" x14ac:dyDescent="0.3">
      <c r="B114" s="79" t="str">
        <f t="shared" si="39"/>
        <v xml:space="preserve">   {  Cs_Div_DEG_44,  Cm_Div_DEG_44, " 44\5" },</v>
      </c>
      <c r="C114" s="80"/>
      <c r="D114" s="80"/>
      <c r="E114" s="80"/>
      <c r="F114" s="81"/>
      <c r="G114" s="41">
        <v>44</v>
      </c>
      <c r="H114" s="46" t="s">
        <v>4</v>
      </c>
      <c r="I114" s="23"/>
      <c r="J114" s="22"/>
      <c r="L114" s="2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64"/>
      <c r="AE114" s="64"/>
      <c r="AF114" s="64"/>
      <c r="AG114" s="64"/>
      <c r="AH114" s="64"/>
      <c r="AI114" s="64"/>
      <c r="AJ114" s="64"/>
      <c r="AK114" s="57">
        <f t="shared" si="35"/>
        <v>2</v>
      </c>
      <c r="AL114" s="53">
        <f t="shared" si="36"/>
        <v>711</v>
      </c>
      <c r="AM114" s="58" t="str">
        <f t="shared" si="37"/>
        <v>" 44\5"</v>
      </c>
      <c r="AN114" s="53"/>
      <c r="AO114" s="53">
        <f t="shared" si="38"/>
        <v>2.0710999999999999</v>
      </c>
      <c r="AP114" s="53"/>
      <c r="AQ114" s="53"/>
      <c r="AR114" s="53"/>
      <c r="AS114" s="53"/>
      <c r="AT114" s="53"/>
      <c r="AU114" s="53"/>
      <c r="AV114" s="53"/>
      <c r="AW114" s="6"/>
      <c r="AX114" s="6"/>
      <c r="AY114" s="6"/>
      <c r="AZ114" s="6"/>
      <c r="BA114" s="6"/>
      <c r="BB114" s="6"/>
      <c r="BC114" s="6"/>
      <c r="BD114" s="6"/>
    </row>
    <row r="115" spans="2:56" s="7" customFormat="1" ht="18.75" customHeight="1" x14ac:dyDescent="0.3">
      <c r="B115" s="79" t="str">
        <f t="shared" si="39"/>
        <v xml:space="preserve">   {  Cs_Div_DEG_43,  Cm_Div_DEG_43, " 43\5" },</v>
      </c>
      <c r="C115" s="80"/>
      <c r="D115" s="80"/>
      <c r="E115" s="80"/>
      <c r="F115" s="81"/>
      <c r="G115" s="41">
        <v>43</v>
      </c>
      <c r="H115" s="46" t="s">
        <v>4</v>
      </c>
      <c r="I115" s="23"/>
      <c r="J115" s="22"/>
      <c r="L115" s="2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64"/>
      <c r="AE115" s="64"/>
      <c r="AF115" s="64"/>
      <c r="AG115" s="64"/>
      <c r="AH115" s="64"/>
      <c r="AI115" s="64"/>
      <c r="AJ115" s="64"/>
      <c r="AK115" s="57">
        <f t="shared" si="35"/>
        <v>2</v>
      </c>
      <c r="AL115" s="53">
        <f t="shared" si="36"/>
        <v>1447</v>
      </c>
      <c r="AM115" s="58" t="str">
        <f t="shared" si="37"/>
        <v>" 43\5"</v>
      </c>
      <c r="AN115" s="53"/>
      <c r="AO115" s="53">
        <f t="shared" si="38"/>
        <v>2.1446999999999998</v>
      </c>
      <c r="AP115" s="53"/>
      <c r="AQ115" s="53"/>
      <c r="AR115" s="53"/>
      <c r="AS115" s="53"/>
      <c r="AT115" s="53"/>
      <c r="AU115" s="53"/>
      <c r="AV115" s="53"/>
      <c r="AW115" s="6"/>
      <c r="AX115" s="6"/>
      <c r="AY115" s="6"/>
      <c r="AZ115" s="6"/>
      <c r="BA115" s="6"/>
      <c r="BB115" s="6"/>
      <c r="BC115" s="6"/>
      <c r="BD115" s="6"/>
    </row>
    <row r="116" spans="2:56" s="7" customFormat="1" ht="18.75" customHeight="1" x14ac:dyDescent="0.3">
      <c r="B116" s="79" t="str">
        <f t="shared" si="39"/>
        <v xml:space="preserve">   {  Cs_Div_DEG_42,  Cm_Div_DEG_42, " 42\5" },</v>
      </c>
      <c r="C116" s="80"/>
      <c r="D116" s="80"/>
      <c r="E116" s="80"/>
      <c r="F116" s="81"/>
      <c r="G116" s="41">
        <v>42</v>
      </c>
      <c r="H116" s="46" t="s">
        <v>4</v>
      </c>
      <c r="I116" s="23"/>
      <c r="J116" s="22"/>
      <c r="L116" s="2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64"/>
      <c r="AE116" s="64"/>
      <c r="AF116" s="64"/>
      <c r="AG116" s="64"/>
      <c r="AH116" s="64"/>
      <c r="AI116" s="64"/>
      <c r="AJ116" s="64"/>
      <c r="AK116" s="57">
        <f t="shared" si="35"/>
        <v>2</v>
      </c>
      <c r="AL116" s="53">
        <f t="shared" si="36"/>
        <v>2212</v>
      </c>
      <c r="AM116" s="58" t="str">
        <f t="shared" si="37"/>
        <v>" 42\5"</v>
      </c>
      <c r="AN116" s="53"/>
      <c r="AO116" s="53">
        <f t="shared" si="38"/>
        <v>2.2212000000000001</v>
      </c>
      <c r="AP116" s="53"/>
      <c r="AQ116" s="53"/>
      <c r="AR116" s="53"/>
      <c r="AS116" s="53"/>
      <c r="AT116" s="53"/>
      <c r="AU116" s="53"/>
      <c r="AV116" s="53"/>
      <c r="AW116" s="6"/>
      <c r="AX116" s="6"/>
      <c r="AY116" s="6"/>
      <c r="AZ116" s="6"/>
      <c r="BA116" s="6"/>
      <c r="BB116" s="6"/>
      <c r="BC116" s="6"/>
      <c r="BD116" s="6"/>
    </row>
    <row r="117" spans="2:56" s="7" customFormat="1" ht="18.75" customHeight="1" x14ac:dyDescent="0.3">
      <c r="B117" s="79" t="str">
        <f t="shared" si="39"/>
        <v xml:space="preserve">   {  Cs_Div_DEG_41,  Cm_Div_DEG_41, " 41\5" },</v>
      </c>
      <c r="C117" s="80"/>
      <c r="D117" s="80"/>
      <c r="E117" s="80"/>
      <c r="F117" s="81"/>
      <c r="G117" s="41">
        <v>41</v>
      </c>
      <c r="H117" s="46" t="s">
        <v>4</v>
      </c>
      <c r="I117" s="23"/>
      <c r="J117" s="22"/>
      <c r="L117" s="2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64"/>
      <c r="AE117" s="64"/>
      <c r="AF117" s="64"/>
      <c r="AG117" s="64"/>
      <c r="AH117" s="64"/>
      <c r="AI117" s="64"/>
      <c r="AJ117" s="64"/>
      <c r="AK117" s="57">
        <f t="shared" si="35"/>
        <v>2</v>
      </c>
      <c r="AL117" s="53">
        <f t="shared" si="36"/>
        <v>3007</v>
      </c>
      <c r="AM117" s="58" t="str">
        <f t="shared" si="37"/>
        <v>" 41\5"</v>
      </c>
      <c r="AN117" s="53"/>
      <c r="AO117" s="53">
        <f t="shared" si="38"/>
        <v>2.3007</v>
      </c>
      <c r="AP117" s="53"/>
      <c r="AQ117" s="53"/>
      <c r="AR117" s="53"/>
      <c r="AS117" s="53"/>
      <c r="AT117" s="53"/>
      <c r="AU117" s="53"/>
      <c r="AV117" s="53"/>
      <c r="AW117" s="6"/>
      <c r="AX117" s="6"/>
      <c r="AY117" s="6"/>
      <c r="AZ117" s="6"/>
      <c r="BA117" s="6"/>
      <c r="BB117" s="6"/>
      <c r="BC117" s="6"/>
      <c r="BD117" s="6"/>
    </row>
    <row r="118" spans="2:56" s="7" customFormat="1" ht="18.75" customHeight="1" x14ac:dyDescent="0.3">
      <c r="B118" s="79" t="str">
        <f t="shared" si="39"/>
        <v xml:space="preserve">   {  Cs_Div_DEG_40,  Cm_Div_DEG_40, " 40\5" },</v>
      </c>
      <c r="C118" s="80"/>
      <c r="D118" s="80"/>
      <c r="E118" s="80"/>
      <c r="F118" s="81"/>
      <c r="G118" s="41">
        <v>40</v>
      </c>
      <c r="H118" s="46" t="s">
        <v>4</v>
      </c>
      <c r="I118" s="23"/>
      <c r="J118" s="22"/>
      <c r="L118" s="2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64"/>
      <c r="AE118" s="64"/>
      <c r="AF118" s="64"/>
      <c r="AG118" s="64"/>
      <c r="AH118" s="64"/>
      <c r="AI118" s="64"/>
      <c r="AJ118" s="64"/>
      <c r="AK118" s="57">
        <f t="shared" si="35"/>
        <v>2</v>
      </c>
      <c r="AL118" s="53">
        <f t="shared" si="36"/>
        <v>3835</v>
      </c>
      <c r="AM118" s="58" t="str">
        <f t="shared" si="37"/>
        <v>" 40\5"</v>
      </c>
      <c r="AN118" s="53"/>
      <c r="AO118" s="53">
        <f t="shared" si="38"/>
        <v>2.3835000000000002</v>
      </c>
      <c r="AP118" s="53"/>
      <c r="AQ118" s="53"/>
      <c r="AR118" s="53"/>
      <c r="AS118" s="53"/>
      <c r="AT118" s="53"/>
      <c r="AU118" s="53"/>
      <c r="AV118" s="53"/>
      <c r="AW118" s="6"/>
      <c r="AX118" s="6"/>
      <c r="AY118" s="6"/>
      <c r="AZ118" s="6"/>
      <c r="BA118" s="6"/>
      <c r="BB118" s="6"/>
      <c r="BC118" s="6"/>
      <c r="BD118" s="6"/>
    </row>
    <row r="119" spans="2:56" s="7" customFormat="1" ht="18.75" customHeight="1" x14ac:dyDescent="0.3">
      <c r="B119" s="79" t="str">
        <f t="shared" si="39"/>
        <v xml:space="preserve">   {  Cs_Div_DEG_39,  Cm_Div_DEG_39, " 39\5" },</v>
      </c>
      <c r="C119" s="80"/>
      <c r="D119" s="80"/>
      <c r="E119" s="80"/>
      <c r="F119" s="81"/>
      <c r="G119" s="41">
        <v>39</v>
      </c>
      <c r="H119" s="46" t="s">
        <v>4</v>
      </c>
      <c r="I119" s="23"/>
      <c r="J119" s="22"/>
      <c r="L119" s="2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64"/>
      <c r="AE119" s="64"/>
      <c r="AF119" s="64"/>
      <c r="AG119" s="64"/>
      <c r="AH119" s="64"/>
      <c r="AI119" s="64"/>
      <c r="AJ119" s="64"/>
      <c r="AK119" s="57">
        <f t="shared" si="35"/>
        <v>2</v>
      </c>
      <c r="AL119" s="53">
        <f t="shared" si="36"/>
        <v>4698</v>
      </c>
      <c r="AM119" s="58" t="str">
        <f t="shared" si="37"/>
        <v>" 39\5"</v>
      </c>
      <c r="AN119" s="53"/>
      <c r="AO119" s="53">
        <f t="shared" si="38"/>
        <v>2.4698000000000002</v>
      </c>
      <c r="AP119" s="53"/>
      <c r="AQ119" s="53"/>
      <c r="AR119" s="53"/>
      <c r="AS119" s="53"/>
      <c r="AT119" s="53"/>
      <c r="AU119" s="53"/>
      <c r="AV119" s="53"/>
      <c r="AW119" s="6"/>
      <c r="AX119" s="6"/>
      <c r="AY119" s="6"/>
      <c r="AZ119" s="6"/>
      <c r="BA119" s="6"/>
      <c r="BB119" s="6"/>
      <c r="BC119" s="6"/>
      <c r="BD119" s="6"/>
    </row>
    <row r="120" spans="2:56" s="7" customFormat="1" ht="18.75" customHeight="1" x14ac:dyDescent="0.3">
      <c r="B120" s="79" t="str">
        <f t="shared" si="39"/>
        <v xml:space="preserve">   {  Cs_Div_DEG_38,  Cm_Div_DEG_38, " 38\5" },</v>
      </c>
      <c r="C120" s="80"/>
      <c r="D120" s="80"/>
      <c r="E120" s="80"/>
      <c r="F120" s="81"/>
      <c r="G120" s="41">
        <v>38</v>
      </c>
      <c r="H120" s="46" t="s">
        <v>4</v>
      </c>
      <c r="I120" s="23"/>
      <c r="J120" s="22"/>
      <c r="L120" s="2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64"/>
      <c r="AE120" s="64"/>
      <c r="AF120" s="64"/>
      <c r="AG120" s="64"/>
      <c r="AH120" s="64"/>
      <c r="AI120" s="64"/>
      <c r="AJ120" s="64"/>
      <c r="AK120" s="57">
        <f t="shared" si="35"/>
        <v>2</v>
      </c>
      <c r="AL120" s="53">
        <f t="shared" si="36"/>
        <v>5599</v>
      </c>
      <c r="AM120" s="58" t="str">
        <f t="shared" si="37"/>
        <v>" 38\5"</v>
      </c>
      <c r="AN120" s="53"/>
      <c r="AO120" s="53">
        <f t="shared" si="38"/>
        <v>2.5598999999999998</v>
      </c>
      <c r="AP120" s="53"/>
      <c r="AQ120" s="53"/>
      <c r="AR120" s="53"/>
      <c r="AS120" s="53"/>
      <c r="AT120" s="53"/>
      <c r="AU120" s="53"/>
      <c r="AV120" s="53"/>
      <c r="AW120" s="6"/>
      <c r="AX120" s="6"/>
      <c r="AY120" s="6"/>
      <c r="AZ120" s="6"/>
      <c r="BA120" s="6"/>
      <c r="BB120" s="6"/>
      <c r="BC120" s="6"/>
      <c r="BD120" s="6"/>
    </row>
    <row r="121" spans="2:56" s="7" customFormat="1" ht="18.75" customHeight="1" x14ac:dyDescent="0.3">
      <c r="B121" s="79" t="str">
        <f t="shared" si="39"/>
        <v xml:space="preserve">   {  Cs_Div_DEG_37,  Cm_Div_DEG_37, " 37\5" },</v>
      </c>
      <c r="C121" s="80"/>
      <c r="D121" s="80"/>
      <c r="E121" s="80"/>
      <c r="F121" s="81"/>
      <c r="G121" s="41">
        <v>37</v>
      </c>
      <c r="H121" s="46" t="s">
        <v>4</v>
      </c>
      <c r="I121" s="23"/>
      <c r="J121" s="22"/>
      <c r="L121" s="2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64"/>
      <c r="AE121" s="64"/>
      <c r="AF121" s="64"/>
      <c r="AG121" s="64"/>
      <c r="AH121" s="64"/>
      <c r="AI121" s="64"/>
      <c r="AJ121" s="64"/>
      <c r="AK121" s="57">
        <f t="shared" si="35"/>
        <v>2</v>
      </c>
      <c r="AL121" s="53">
        <f t="shared" si="36"/>
        <v>6541</v>
      </c>
      <c r="AM121" s="58" t="str">
        <f t="shared" si="37"/>
        <v>" 37\5"</v>
      </c>
      <c r="AN121" s="53"/>
      <c r="AO121" s="53">
        <f t="shared" si="38"/>
        <v>2.6541000000000001</v>
      </c>
      <c r="AP121" s="53"/>
      <c r="AQ121" s="53"/>
      <c r="AR121" s="53"/>
      <c r="AS121" s="53"/>
      <c r="AT121" s="53"/>
      <c r="AU121" s="53"/>
      <c r="AV121" s="53"/>
      <c r="AW121" s="6"/>
      <c r="AX121" s="6"/>
      <c r="AY121" s="6"/>
      <c r="AZ121" s="6"/>
      <c r="BA121" s="6"/>
      <c r="BB121" s="6"/>
      <c r="BC121" s="6"/>
      <c r="BD121" s="6"/>
    </row>
    <row r="122" spans="2:56" s="7" customFormat="1" ht="18.75" customHeight="1" x14ac:dyDescent="0.3">
      <c r="B122" s="79" t="str">
        <f t="shared" si="39"/>
        <v xml:space="preserve">   {  Cs_Div_DEG_36,  Cm_Div_DEG_36, " 36\5" },</v>
      </c>
      <c r="C122" s="80"/>
      <c r="D122" s="80"/>
      <c r="E122" s="80"/>
      <c r="F122" s="81"/>
      <c r="G122" s="41">
        <v>36</v>
      </c>
      <c r="H122" s="46" t="s">
        <v>4</v>
      </c>
      <c r="I122" s="23"/>
      <c r="J122" s="22"/>
      <c r="L122" s="2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64"/>
      <c r="AE122" s="64"/>
      <c r="AF122" s="64"/>
      <c r="AG122" s="64"/>
      <c r="AH122" s="64"/>
      <c r="AI122" s="64"/>
      <c r="AJ122" s="64"/>
      <c r="AK122" s="57">
        <f t="shared" si="35"/>
        <v>2</v>
      </c>
      <c r="AL122" s="53">
        <f t="shared" si="36"/>
        <v>7528</v>
      </c>
      <c r="AM122" s="58" t="str">
        <f t="shared" si="37"/>
        <v>" 36\5"</v>
      </c>
      <c r="AN122" s="53"/>
      <c r="AO122" s="53">
        <f t="shared" si="38"/>
        <v>2.7528000000000001</v>
      </c>
      <c r="AP122" s="53"/>
      <c r="AQ122" s="53"/>
      <c r="AR122" s="53"/>
      <c r="AS122" s="53"/>
      <c r="AT122" s="53"/>
      <c r="AU122" s="53"/>
      <c r="AV122" s="53"/>
      <c r="AW122" s="6"/>
      <c r="AX122" s="6"/>
      <c r="AY122" s="6"/>
      <c r="AZ122" s="6"/>
      <c r="BA122" s="6"/>
      <c r="BB122" s="6"/>
      <c r="BC122" s="6"/>
      <c r="BD122" s="6"/>
    </row>
    <row r="123" spans="2:56" s="7" customFormat="1" ht="18.75" customHeight="1" x14ac:dyDescent="0.3">
      <c r="B123" s="79" t="str">
        <f t="shared" si="39"/>
        <v xml:space="preserve">   {  Cs_Div_DEG_35,  Cm_Div_DEG_35, " 35\5" },</v>
      </c>
      <c r="C123" s="80"/>
      <c r="D123" s="80"/>
      <c r="E123" s="80"/>
      <c r="F123" s="81"/>
      <c r="G123" s="41">
        <v>35</v>
      </c>
      <c r="H123" s="46" t="s">
        <v>4</v>
      </c>
      <c r="I123" s="23"/>
      <c r="J123" s="22"/>
      <c r="L123" s="2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64"/>
      <c r="AE123" s="64"/>
      <c r="AF123" s="64"/>
      <c r="AG123" s="64"/>
      <c r="AH123" s="64"/>
      <c r="AI123" s="64"/>
      <c r="AJ123" s="64"/>
      <c r="AK123" s="57">
        <f t="shared" si="35"/>
        <v>2</v>
      </c>
      <c r="AL123" s="53">
        <f t="shared" si="36"/>
        <v>8563</v>
      </c>
      <c r="AM123" s="58" t="str">
        <f t="shared" si="37"/>
        <v>" 35\5"</v>
      </c>
      <c r="AN123" s="53"/>
      <c r="AO123" s="53">
        <f t="shared" si="38"/>
        <v>2.8563000000000001</v>
      </c>
      <c r="AP123" s="53"/>
      <c r="AQ123" s="53"/>
      <c r="AR123" s="53"/>
      <c r="AS123" s="53"/>
      <c r="AT123" s="53"/>
      <c r="AU123" s="53"/>
      <c r="AV123" s="53"/>
      <c r="AW123" s="6"/>
      <c r="AX123" s="6"/>
      <c r="AY123" s="6"/>
      <c r="AZ123" s="6"/>
      <c r="BA123" s="6"/>
      <c r="BB123" s="6"/>
      <c r="BC123" s="6"/>
      <c r="BD123" s="6"/>
    </row>
    <row r="124" spans="2:56" s="7" customFormat="1" ht="18.75" customHeight="1" x14ac:dyDescent="0.3">
      <c r="B124" s="79" t="str">
        <f t="shared" si="39"/>
        <v xml:space="preserve">   {  Cs_Div_DEG_34,  Cm_Div_DEG_34, " 34\5" },</v>
      </c>
      <c r="C124" s="80"/>
      <c r="D124" s="80"/>
      <c r="E124" s="80"/>
      <c r="F124" s="81"/>
      <c r="G124" s="41">
        <v>34</v>
      </c>
      <c r="H124" s="46" t="s">
        <v>4</v>
      </c>
      <c r="I124" s="23"/>
      <c r="J124" s="22"/>
      <c r="L124" s="2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64"/>
      <c r="AE124" s="64"/>
      <c r="AF124" s="64"/>
      <c r="AG124" s="64"/>
      <c r="AH124" s="64"/>
      <c r="AI124" s="64"/>
      <c r="AJ124" s="64"/>
      <c r="AK124" s="57">
        <f t="shared" si="35"/>
        <v>2</v>
      </c>
      <c r="AL124" s="53">
        <f t="shared" si="36"/>
        <v>9651</v>
      </c>
      <c r="AM124" s="58" t="str">
        <f t="shared" si="37"/>
        <v>" 34\5"</v>
      </c>
      <c r="AN124" s="53"/>
      <c r="AO124" s="53">
        <f t="shared" si="38"/>
        <v>2.9651000000000001</v>
      </c>
      <c r="AP124" s="53"/>
      <c r="AQ124" s="53"/>
      <c r="AR124" s="53"/>
      <c r="AS124" s="53"/>
      <c r="AT124" s="53"/>
      <c r="AU124" s="53"/>
      <c r="AV124" s="53"/>
      <c r="AW124" s="6"/>
      <c r="AX124" s="6"/>
      <c r="AY124" s="6"/>
      <c r="AZ124" s="6"/>
      <c r="BA124" s="6"/>
      <c r="BB124" s="6"/>
      <c r="BC124" s="6"/>
      <c r="BD124" s="6"/>
    </row>
    <row r="125" spans="2:56" s="7" customFormat="1" ht="18.75" customHeight="1" x14ac:dyDescent="0.3">
      <c r="B125" s="79" t="str">
        <f t="shared" si="39"/>
        <v xml:space="preserve">   {  Cs_Div_DEG_33,  Cm_Div_DEG_33, " 33\5" },</v>
      </c>
      <c r="C125" s="80"/>
      <c r="D125" s="80"/>
      <c r="E125" s="80"/>
      <c r="F125" s="81"/>
      <c r="G125" s="41">
        <v>33</v>
      </c>
      <c r="H125" s="46" t="s">
        <v>4</v>
      </c>
      <c r="I125" s="23"/>
      <c r="J125" s="22"/>
      <c r="L125" s="2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64"/>
      <c r="AE125" s="64"/>
      <c r="AF125" s="64"/>
      <c r="AG125" s="64"/>
      <c r="AH125" s="64"/>
      <c r="AI125" s="64"/>
      <c r="AJ125" s="64"/>
      <c r="AK125" s="57">
        <f t="shared" si="35"/>
        <v>3</v>
      </c>
      <c r="AL125" s="53">
        <f t="shared" si="36"/>
        <v>797</v>
      </c>
      <c r="AM125" s="58" t="str">
        <f t="shared" si="37"/>
        <v>" 33\5"</v>
      </c>
      <c r="AN125" s="53"/>
      <c r="AO125" s="53">
        <f t="shared" si="38"/>
        <v>3.0796999999999999</v>
      </c>
      <c r="AP125" s="53"/>
      <c r="AQ125" s="53"/>
      <c r="AR125" s="53"/>
      <c r="AS125" s="53"/>
      <c r="AT125" s="53"/>
      <c r="AU125" s="53"/>
      <c r="AV125" s="53"/>
      <c r="AW125" s="6"/>
      <c r="AX125" s="6"/>
      <c r="AY125" s="6"/>
      <c r="AZ125" s="6"/>
      <c r="BA125" s="6"/>
      <c r="BB125" s="6"/>
      <c r="BC125" s="6"/>
      <c r="BD125" s="6"/>
    </row>
    <row r="126" spans="2:56" s="7" customFormat="1" ht="18.75" customHeight="1" x14ac:dyDescent="0.3">
      <c r="B126" s="79" t="str">
        <f t="shared" si="39"/>
        <v xml:space="preserve">   {  Cs_Div_DEG_32,  Cm_Div_DEG_32, " 32\5" },</v>
      </c>
      <c r="C126" s="80"/>
      <c r="D126" s="80"/>
      <c r="E126" s="80"/>
      <c r="F126" s="81"/>
      <c r="G126" s="41">
        <v>32</v>
      </c>
      <c r="H126" s="46" t="s">
        <v>4</v>
      </c>
      <c r="I126" s="23"/>
      <c r="J126" s="22"/>
      <c r="L126" s="2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64"/>
      <c r="AE126" s="64"/>
      <c r="AF126" s="64"/>
      <c r="AG126" s="64"/>
      <c r="AH126" s="64"/>
      <c r="AI126" s="64"/>
      <c r="AJ126" s="64"/>
      <c r="AK126" s="57">
        <f t="shared" si="35"/>
        <v>3</v>
      </c>
      <c r="AL126" s="53">
        <f t="shared" si="36"/>
        <v>2007</v>
      </c>
      <c r="AM126" s="58" t="str">
        <f t="shared" si="37"/>
        <v>" 32\5"</v>
      </c>
      <c r="AN126" s="53"/>
      <c r="AO126" s="53">
        <f t="shared" si="38"/>
        <v>3.2006999999999999</v>
      </c>
      <c r="AP126" s="53"/>
      <c r="AQ126" s="53"/>
      <c r="AR126" s="53"/>
      <c r="AS126" s="53"/>
      <c r="AT126" s="53"/>
      <c r="AU126" s="53"/>
      <c r="AV126" s="53"/>
      <c r="AW126" s="6"/>
      <c r="AX126" s="6"/>
      <c r="AY126" s="6"/>
      <c r="AZ126" s="6"/>
      <c r="BA126" s="6"/>
      <c r="BB126" s="6"/>
      <c r="BC126" s="6"/>
      <c r="BD126" s="6"/>
    </row>
    <row r="127" spans="2:56" s="7" customFormat="1" ht="18.75" customHeight="1" x14ac:dyDescent="0.3">
      <c r="B127" s="79" t="str">
        <f t="shared" si="39"/>
        <v xml:space="preserve">   {  Cs_Div_DEG_31,  Cm_Div_DEG_31, " 31\5" },</v>
      </c>
      <c r="C127" s="80"/>
      <c r="D127" s="80"/>
      <c r="E127" s="80"/>
      <c r="F127" s="81"/>
      <c r="G127" s="41">
        <v>31</v>
      </c>
      <c r="H127" s="46" t="s">
        <v>4</v>
      </c>
      <c r="I127" s="23"/>
      <c r="J127" s="22"/>
      <c r="L127" s="2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64"/>
      <c r="AE127" s="64"/>
      <c r="AF127" s="64"/>
      <c r="AG127" s="64"/>
      <c r="AH127" s="64"/>
      <c r="AI127" s="64"/>
      <c r="AJ127" s="64"/>
      <c r="AK127" s="57">
        <f t="shared" si="35"/>
        <v>3</v>
      </c>
      <c r="AL127" s="53">
        <f t="shared" si="36"/>
        <v>3286</v>
      </c>
      <c r="AM127" s="58" t="str">
        <f t="shared" si="37"/>
        <v>" 31\5"</v>
      </c>
      <c r="AN127" s="53"/>
      <c r="AO127" s="53">
        <f t="shared" si="38"/>
        <v>3.3285999999999998</v>
      </c>
      <c r="AP127" s="53"/>
      <c r="AQ127" s="53"/>
      <c r="AR127" s="53"/>
      <c r="AS127" s="53"/>
      <c r="AT127" s="53"/>
      <c r="AU127" s="53"/>
      <c r="AV127" s="53"/>
      <c r="AW127" s="6"/>
      <c r="AX127" s="6"/>
      <c r="AY127" s="6"/>
      <c r="AZ127" s="6"/>
      <c r="BA127" s="6"/>
      <c r="BB127" s="6"/>
      <c r="BC127" s="6"/>
      <c r="BD127" s="6"/>
    </row>
    <row r="128" spans="2:56" s="7" customFormat="1" ht="18.75" customHeight="1" x14ac:dyDescent="0.3">
      <c r="B128" s="79" t="str">
        <f t="shared" si="39"/>
        <v xml:space="preserve">   {  Cs_Div_DEG_30,  Cm_Div_DEG_30, " 30\5" },</v>
      </c>
      <c r="C128" s="80"/>
      <c r="D128" s="80"/>
      <c r="E128" s="80"/>
      <c r="F128" s="81"/>
      <c r="G128" s="41">
        <v>30</v>
      </c>
      <c r="H128" s="46" t="s">
        <v>4</v>
      </c>
      <c r="I128" s="23"/>
      <c r="J128" s="22"/>
      <c r="L128" s="2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64"/>
      <c r="AE128" s="64"/>
      <c r="AF128" s="64"/>
      <c r="AG128" s="64"/>
      <c r="AH128" s="64"/>
      <c r="AI128" s="64"/>
      <c r="AJ128" s="64"/>
      <c r="AK128" s="57">
        <f t="shared" si="35"/>
        <v>3</v>
      </c>
      <c r="AL128" s="53">
        <f t="shared" si="36"/>
        <v>4641</v>
      </c>
      <c r="AM128" s="58" t="str">
        <f t="shared" si="37"/>
        <v>" 30\5"</v>
      </c>
      <c r="AN128" s="53"/>
      <c r="AO128" s="53">
        <f t="shared" si="38"/>
        <v>3.4641000000000002</v>
      </c>
      <c r="AP128" s="53"/>
      <c r="AQ128" s="53"/>
      <c r="AR128" s="53"/>
      <c r="AS128" s="53"/>
      <c r="AT128" s="53"/>
      <c r="AU128" s="53"/>
      <c r="AV128" s="53"/>
      <c r="AW128" s="6"/>
      <c r="AX128" s="6"/>
      <c r="AY128" s="6"/>
      <c r="AZ128" s="6"/>
      <c r="BA128" s="6"/>
      <c r="BB128" s="6"/>
      <c r="BC128" s="6"/>
      <c r="BD128" s="6"/>
    </row>
    <row r="129" spans="2:56" s="7" customFormat="1" ht="18.75" customHeight="1" x14ac:dyDescent="0.3">
      <c r="B129" s="79" t="str">
        <f t="shared" si="39"/>
        <v xml:space="preserve">   {  Cs_Div_DEG_29,  Cm_Div_DEG_29, " 29\5" },</v>
      </c>
      <c r="C129" s="80"/>
      <c r="D129" s="80"/>
      <c r="E129" s="80"/>
      <c r="F129" s="81"/>
      <c r="G129" s="41">
        <v>29</v>
      </c>
      <c r="H129" s="46" t="s">
        <v>4</v>
      </c>
      <c r="I129" s="23"/>
      <c r="J129" s="22"/>
      <c r="L129" s="2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64"/>
      <c r="AE129" s="64"/>
      <c r="AF129" s="64"/>
      <c r="AG129" s="64"/>
      <c r="AH129" s="64"/>
      <c r="AI129" s="64"/>
      <c r="AJ129" s="64"/>
      <c r="AK129" s="57">
        <f t="shared" si="35"/>
        <v>3</v>
      </c>
      <c r="AL129" s="53">
        <f t="shared" si="36"/>
        <v>6081</v>
      </c>
      <c r="AM129" s="58" t="str">
        <f t="shared" si="37"/>
        <v>" 29\5"</v>
      </c>
      <c r="AN129" s="53"/>
      <c r="AO129" s="53">
        <f t="shared" si="38"/>
        <v>3.6080999999999999</v>
      </c>
      <c r="AP129" s="53"/>
      <c r="AQ129" s="53"/>
      <c r="AR129" s="53"/>
      <c r="AS129" s="53"/>
      <c r="AT129" s="53"/>
      <c r="AU129" s="53"/>
      <c r="AV129" s="53"/>
      <c r="AW129" s="6"/>
      <c r="AX129" s="6"/>
      <c r="AY129" s="6"/>
      <c r="AZ129" s="6"/>
      <c r="BA129" s="6"/>
      <c r="BB129" s="6"/>
      <c r="BC129" s="6"/>
      <c r="BD129" s="6"/>
    </row>
    <row r="130" spans="2:56" s="7" customFormat="1" ht="18.75" customHeight="1" x14ac:dyDescent="0.3">
      <c r="B130" s="79" t="str">
        <f t="shared" si="39"/>
        <v xml:space="preserve">   {  Cs_Div_DEG_28,  Cm_Div_DEG_28, " 28\5" },</v>
      </c>
      <c r="C130" s="80"/>
      <c r="D130" s="80"/>
      <c r="E130" s="80"/>
      <c r="F130" s="81"/>
      <c r="G130" s="41">
        <v>28</v>
      </c>
      <c r="H130" s="46" t="s">
        <v>4</v>
      </c>
      <c r="I130" s="23"/>
      <c r="J130" s="22"/>
      <c r="L130" s="2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64"/>
      <c r="AE130" s="64"/>
      <c r="AF130" s="64"/>
      <c r="AG130" s="64"/>
      <c r="AH130" s="64"/>
      <c r="AI130" s="64"/>
      <c r="AJ130" s="64"/>
      <c r="AK130" s="57">
        <f t="shared" ref="AK130:AK157" si="40">QUOTIENT(AO130,1)</f>
        <v>3</v>
      </c>
      <c r="AL130" s="53">
        <f t="shared" ref="AL130:AL157" si="41">ROUND(((AO130-AK130)*10000),1)</f>
        <v>7615</v>
      </c>
      <c r="AM130" s="58" t="str">
        <f t="shared" ref="AM130:AM157" si="42">IF(AND(G130&gt;=10),(CONCATENATE(""" ",G130,"\5","""")),IF(AND(G130&lt;10),(CONCATENATE("""  ",G130,"\5",""""))))</f>
        <v>" 28\5"</v>
      </c>
      <c r="AN130" s="53"/>
      <c r="AO130" s="53">
        <f t="shared" ref="AO130:AO157" si="43">ROUND(($R$8/$O$8*2)/($Q$8/$I$8*(TAN(RADIANS(G130)))),4)</f>
        <v>3.7614999999999998</v>
      </c>
      <c r="AP130" s="53"/>
      <c r="AQ130" s="53"/>
      <c r="AR130" s="53"/>
      <c r="AS130" s="53"/>
      <c r="AT130" s="53"/>
      <c r="AU130" s="53"/>
      <c r="AV130" s="53"/>
      <c r="AW130" s="6"/>
      <c r="AX130" s="6"/>
      <c r="AY130" s="6"/>
      <c r="AZ130" s="6"/>
      <c r="BA130" s="6"/>
      <c r="BB130" s="6"/>
      <c r="BC130" s="6"/>
      <c r="BD130" s="6"/>
    </row>
    <row r="131" spans="2:56" s="7" customFormat="1" ht="18.75" customHeight="1" x14ac:dyDescent="0.3">
      <c r="B131" s="79" t="str">
        <f t="shared" si="39"/>
        <v xml:space="preserve">   {  Cs_Div_DEG_27,  Cm_Div_DEG_27, " 27\5" },</v>
      </c>
      <c r="C131" s="80"/>
      <c r="D131" s="80"/>
      <c r="E131" s="80"/>
      <c r="F131" s="81"/>
      <c r="G131" s="41">
        <v>27</v>
      </c>
      <c r="H131" s="46" t="s">
        <v>4</v>
      </c>
      <c r="I131" s="23"/>
      <c r="J131" s="22"/>
      <c r="L131" s="2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64"/>
      <c r="AE131" s="64"/>
      <c r="AF131" s="64"/>
      <c r="AG131" s="64"/>
      <c r="AH131" s="64"/>
      <c r="AI131" s="64"/>
      <c r="AJ131" s="64"/>
      <c r="AK131" s="57">
        <f t="shared" si="40"/>
        <v>3</v>
      </c>
      <c r="AL131" s="53">
        <f t="shared" si="41"/>
        <v>9252</v>
      </c>
      <c r="AM131" s="58" t="str">
        <f t="shared" si="42"/>
        <v>" 27\5"</v>
      </c>
      <c r="AN131" s="53"/>
      <c r="AO131" s="53">
        <f t="shared" si="43"/>
        <v>3.9251999999999998</v>
      </c>
      <c r="AP131" s="53"/>
      <c r="AQ131" s="53"/>
      <c r="AR131" s="53"/>
      <c r="AS131" s="53"/>
      <c r="AT131" s="53"/>
      <c r="AU131" s="53"/>
      <c r="AV131" s="53"/>
      <c r="AW131" s="6"/>
      <c r="AX131" s="6"/>
      <c r="AY131" s="6"/>
      <c r="AZ131" s="6"/>
      <c r="BA131" s="6"/>
      <c r="BB131" s="6"/>
      <c r="BC131" s="6"/>
      <c r="BD131" s="6"/>
    </row>
    <row r="132" spans="2:56" s="7" customFormat="1" ht="18.75" customHeight="1" x14ac:dyDescent="0.3">
      <c r="B132" s="79" t="str">
        <f t="shared" si="39"/>
        <v xml:space="preserve">   {  Cs_Div_DEG_26,  Cm_Div_DEG_26, " 26\5" },</v>
      </c>
      <c r="C132" s="80"/>
      <c r="D132" s="80"/>
      <c r="E132" s="80"/>
      <c r="F132" s="81"/>
      <c r="G132" s="41">
        <v>26</v>
      </c>
      <c r="H132" s="46" t="s">
        <v>4</v>
      </c>
      <c r="I132" s="23"/>
      <c r="J132" s="22"/>
      <c r="L132" s="2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64"/>
      <c r="AE132" s="64"/>
      <c r="AF132" s="64"/>
      <c r="AG132" s="64"/>
      <c r="AH132" s="64"/>
      <c r="AI132" s="64"/>
      <c r="AJ132" s="64"/>
      <c r="AK132" s="57">
        <f t="shared" si="40"/>
        <v>4</v>
      </c>
      <c r="AL132" s="53">
        <f t="shared" si="41"/>
        <v>1006</v>
      </c>
      <c r="AM132" s="58" t="str">
        <f t="shared" si="42"/>
        <v>" 26\5"</v>
      </c>
      <c r="AN132" s="53"/>
      <c r="AO132" s="53">
        <f t="shared" si="43"/>
        <v>4.1006</v>
      </c>
      <c r="AP132" s="53"/>
      <c r="AQ132" s="53"/>
      <c r="AR132" s="53"/>
      <c r="AS132" s="53"/>
      <c r="AT132" s="53"/>
      <c r="AU132" s="53"/>
      <c r="AV132" s="53"/>
      <c r="AW132" s="6"/>
      <c r="AX132" s="6"/>
      <c r="AY132" s="6"/>
      <c r="AZ132" s="6"/>
      <c r="BA132" s="6"/>
      <c r="BB132" s="6"/>
      <c r="BC132" s="6"/>
      <c r="BD132" s="6"/>
    </row>
    <row r="133" spans="2:56" s="7" customFormat="1" ht="18.75" customHeight="1" x14ac:dyDescent="0.3">
      <c r="B133" s="79" t="str">
        <f t="shared" si="39"/>
        <v xml:space="preserve">   {  Cs_Div_DEG_25,  Cm_Div_DEG_25, " 25\5" },</v>
      </c>
      <c r="C133" s="80"/>
      <c r="D133" s="80"/>
      <c r="E133" s="80"/>
      <c r="F133" s="81"/>
      <c r="G133" s="41">
        <v>25</v>
      </c>
      <c r="H133" s="46" t="s">
        <v>4</v>
      </c>
      <c r="I133" s="23"/>
      <c r="J133" s="22"/>
      <c r="L133" s="2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64"/>
      <c r="AE133" s="64"/>
      <c r="AF133" s="64"/>
      <c r="AG133" s="64"/>
      <c r="AH133" s="64"/>
      <c r="AI133" s="64"/>
      <c r="AJ133" s="64"/>
      <c r="AK133" s="57">
        <f t="shared" si="40"/>
        <v>4</v>
      </c>
      <c r="AL133" s="53">
        <f t="shared" si="41"/>
        <v>2890</v>
      </c>
      <c r="AM133" s="58" t="str">
        <f t="shared" si="42"/>
        <v>" 25\5"</v>
      </c>
      <c r="AN133" s="53"/>
      <c r="AO133" s="53">
        <f t="shared" si="43"/>
        <v>4.2889999999999997</v>
      </c>
      <c r="AP133" s="53"/>
      <c r="AQ133" s="53"/>
      <c r="AR133" s="53"/>
      <c r="AS133" s="53"/>
      <c r="AT133" s="53"/>
      <c r="AU133" s="53"/>
      <c r="AV133" s="53"/>
      <c r="AW133" s="6"/>
      <c r="AX133" s="6"/>
      <c r="AY133" s="6"/>
      <c r="AZ133" s="6"/>
      <c r="BA133" s="6"/>
      <c r="BB133" s="6"/>
      <c r="BC133" s="6"/>
      <c r="BD133" s="6"/>
    </row>
    <row r="134" spans="2:56" s="7" customFormat="1" ht="18.75" customHeight="1" x14ac:dyDescent="0.3">
      <c r="B134" s="79" t="str">
        <f t="shared" si="39"/>
        <v xml:space="preserve">   {  Cs_Div_DEG_24,  Cm_Div_DEG_24, " 24\5" },</v>
      </c>
      <c r="C134" s="80"/>
      <c r="D134" s="80"/>
      <c r="E134" s="80"/>
      <c r="F134" s="81"/>
      <c r="G134" s="41">
        <v>24</v>
      </c>
      <c r="H134" s="46" t="s">
        <v>4</v>
      </c>
      <c r="I134" s="23"/>
      <c r="J134" s="22"/>
      <c r="L134" s="2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64"/>
      <c r="AE134" s="64"/>
      <c r="AF134" s="64"/>
      <c r="AG134" s="64"/>
      <c r="AH134" s="64"/>
      <c r="AI134" s="64"/>
      <c r="AJ134" s="64"/>
      <c r="AK134" s="57">
        <f t="shared" si="40"/>
        <v>4</v>
      </c>
      <c r="AL134" s="53">
        <f t="shared" si="41"/>
        <v>4921</v>
      </c>
      <c r="AM134" s="58" t="str">
        <f t="shared" si="42"/>
        <v>" 24\5"</v>
      </c>
      <c r="AN134" s="53"/>
      <c r="AO134" s="53">
        <f t="shared" si="43"/>
        <v>4.4920999999999998</v>
      </c>
      <c r="AP134" s="53"/>
      <c r="AQ134" s="53"/>
      <c r="AR134" s="53"/>
      <c r="AS134" s="53"/>
      <c r="AT134" s="53"/>
      <c r="AU134" s="53"/>
      <c r="AV134" s="53"/>
      <c r="AW134" s="6"/>
      <c r="AX134" s="6"/>
      <c r="AY134" s="6"/>
      <c r="AZ134" s="6"/>
      <c r="BA134" s="6"/>
      <c r="BB134" s="6"/>
      <c r="BC134" s="6"/>
      <c r="BD134" s="6"/>
    </row>
    <row r="135" spans="2:56" s="7" customFormat="1" ht="18.75" customHeight="1" x14ac:dyDescent="0.3">
      <c r="B135" s="79" t="str">
        <f t="shared" si="39"/>
        <v xml:space="preserve">   {  Cs_Div_DEG_23,  Cm_Div_DEG_23, " 23\5" },</v>
      </c>
      <c r="C135" s="80"/>
      <c r="D135" s="80"/>
      <c r="E135" s="80"/>
      <c r="F135" s="81"/>
      <c r="G135" s="41">
        <v>23</v>
      </c>
      <c r="H135" s="46" t="s">
        <v>4</v>
      </c>
      <c r="I135" s="23"/>
      <c r="J135" s="22"/>
      <c r="L135" s="2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64"/>
      <c r="AE135" s="64"/>
      <c r="AF135" s="64"/>
      <c r="AG135" s="64"/>
      <c r="AH135" s="64"/>
      <c r="AI135" s="64"/>
      <c r="AJ135" s="64"/>
      <c r="AK135" s="57">
        <f t="shared" si="40"/>
        <v>4</v>
      </c>
      <c r="AL135" s="53">
        <f t="shared" si="41"/>
        <v>7117</v>
      </c>
      <c r="AM135" s="58" t="str">
        <f t="shared" si="42"/>
        <v>" 23\5"</v>
      </c>
      <c r="AN135" s="53"/>
      <c r="AO135" s="53">
        <f t="shared" si="43"/>
        <v>4.7117000000000004</v>
      </c>
      <c r="AP135" s="53"/>
      <c r="AQ135" s="53"/>
      <c r="AR135" s="53"/>
      <c r="AS135" s="53"/>
      <c r="AT135" s="53"/>
      <c r="AU135" s="53"/>
      <c r="AV135" s="53"/>
      <c r="AW135" s="6"/>
      <c r="AX135" s="6"/>
      <c r="AY135" s="6"/>
      <c r="AZ135" s="6"/>
      <c r="BA135" s="6"/>
      <c r="BB135" s="6"/>
      <c r="BC135" s="6"/>
      <c r="BD135" s="6"/>
    </row>
    <row r="136" spans="2:56" s="7" customFormat="1" ht="18.75" customHeight="1" x14ac:dyDescent="0.3">
      <c r="B136" s="79" t="str">
        <f t="shared" si="39"/>
        <v xml:space="preserve">   {  Cs_Div_DEG_22,  Cm_Div_DEG_22, " 22\5" },</v>
      </c>
      <c r="C136" s="80"/>
      <c r="D136" s="80"/>
      <c r="E136" s="80"/>
      <c r="F136" s="81"/>
      <c r="G136" s="41">
        <v>22</v>
      </c>
      <c r="H136" s="46" t="s">
        <v>4</v>
      </c>
      <c r="I136" s="23"/>
      <c r="J136" s="22"/>
      <c r="L136" s="2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64"/>
      <c r="AE136" s="64"/>
      <c r="AF136" s="64"/>
      <c r="AG136" s="64"/>
      <c r="AH136" s="64"/>
      <c r="AI136" s="64"/>
      <c r="AJ136" s="64"/>
      <c r="AK136" s="57">
        <f t="shared" si="40"/>
        <v>4</v>
      </c>
      <c r="AL136" s="53">
        <f t="shared" si="41"/>
        <v>9502</v>
      </c>
      <c r="AM136" s="58" t="str">
        <f t="shared" si="42"/>
        <v>" 22\5"</v>
      </c>
      <c r="AN136" s="53"/>
      <c r="AO136" s="53">
        <f t="shared" si="43"/>
        <v>4.9501999999999997</v>
      </c>
      <c r="AP136" s="53"/>
      <c r="AQ136" s="53"/>
      <c r="AR136" s="53"/>
      <c r="AS136" s="53"/>
      <c r="AT136" s="53"/>
      <c r="AU136" s="53"/>
      <c r="AV136" s="53"/>
      <c r="AW136" s="6"/>
      <c r="AX136" s="6"/>
      <c r="AY136" s="6"/>
      <c r="AZ136" s="6"/>
      <c r="BA136" s="6"/>
      <c r="BB136" s="6"/>
      <c r="BC136" s="6"/>
      <c r="BD136" s="6"/>
    </row>
    <row r="137" spans="2:56" s="7" customFormat="1" ht="18.75" customHeight="1" x14ac:dyDescent="0.3">
      <c r="B137" s="79" t="str">
        <f t="shared" si="39"/>
        <v xml:space="preserve">   {  Cs_Div_DEG_21,  Cm_Div_DEG_21, " 21\5" },</v>
      </c>
      <c r="C137" s="80"/>
      <c r="D137" s="80"/>
      <c r="E137" s="80"/>
      <c r="F137" s="81"/>
      <c r="G137" s="41">
        <v>21</v>
      </c>
      <c r="H137" s="46" t="s">
        <v>4</v>
      </c>
      <c r="I137" s="23"/>
      <c r="J137" s="22"/>
      <c r="L137" s="2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64"/>
      <c r="AE137" s="64"/>
      <c r="AF137" s="64"/>
      <c r="AG137" s="64"/>
      <c r="AH137" s="64"/>
      <c r="AI137" s="64"/>
      <c r="AJ137" s="64"/>
      <c r="AK137" s="57">
        <f t="shared" si="40"/>
        <v>5</v>
      </c>
      <c r="AL137" s="53">
        <f t="shared" si="41"/>
        <v>2102</v>
      </c>
      <c r="AM137" s="58" t="str">
        <f t="shared" si="42"/>
        <v>" 21\5"</v>
      </c>
      <c r="AN137" s="53"/>
      <c r="AO137" s="53">
        <f t="shared" si="43"/>
        <v>5.2102000000000004</v>
      </c>
      <c r="AP137" s="53"/>
      <c r="AQ137" s="53"/>
      <c r="AR137" s="53"/>
      <c r="AS137" s="53"/>
      <c r="AT137" s="53"/>
      <c r="AU137" s="53"/>
      <c r="AV137" s="53"/>
      <c r="AW137" s="6"/>
      <c r="AX137" s="6"/>
      <c r="AY137" s="6"/>
      <c r="AZ137" s="6"/>
      <c r="BA137" s="6"/>
      <c r="BB137" s="6"/>
      <c r="BC137" s="6"/>
      <c r="BD137" s="6"/>
    </row>
    <row r="138" spans="2:56" s="7" customFormat="1" ht="18.75" customHeight="1" x14ac:dyDescent="0.3">
      <c r="B138" s="79" t="str">
        <f t="shared" si="39"/>
        <v xml:space="preserve">   {  Cs_Div_DEG_20,  Cm_Div_DEG_20, " 20\5" },</v>
      </c>
      <c r="C138" s="80"/>
      <c r="D138" s="80"/>
      <c r="E138" s="80"/>
      <c r="F138" s="81"/>
      <c r="G138" s="41">
        <v>20</v>
      </c>
      <c r="H138" s="46" t="s">
        <v>4</v>
      </c>
      <c r="I138" s="23"/>
      <c r="J138" s="22"/>
      <c r="L138" s="2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64"/>
      <c r="AE138" s="64"/>
      <c r="AF138" s="64"/>
      <c r="AG138" s="64"/>
      <c r="AH138" s="64"/>
      <c r="AI138" s="64"/>
      <c r="AJ138" s="64"/>
      <c r="AK138" s="57">
        <f t="shared" si="40"/>
        <v>5</v>
      </c>
      <c r="AL138" s="53">
        <f t="shared" si="41"/>
        <v>4950</v>
      </c>
      <c r="AM138" s="58" t="str">
        <f t="shared" si="42"/>
        <v>" 20\5"</v>
      </c>
      <c r="AN138" s="53"/>
      <c r="AO138" s="53">
        <f t="shared" si="43"/>
        <v>5.4950000000000001</v>
      </c>
      <c r="AP138" s="53"/>
      <c r="AQ138" s="53"/>
      <c r="AR138" s="53"/>
      <c r="AS138" s="53"/>
      <c r="AT138" s="53"/>
      <c r="AU138" s="53"/>
      <c r="AV138" s="53"/>
      <c r="AW138" s="6"/>
      <c r="AX138" s="6"/>
      <c r="AY138" s="6"/>
      <c r="AZ138" s="6"/>
      <c r="BA138" s="6"/>
      <c r="BB138" s="6"/>
      <c r="BC138" s="6"/>
      <c r="BD138" s="6"/>
    </row>
    <row r="139" spans="2:56" s="7" customFormat="1" ht="18.75" customHeight="1" x14ac:dyDescent="0.3">
      <c r="B139" s="79" t="str">
        <f t="shared" si="39"/>
        <v xml:space="preserve">   {  Cs_Div_DEG_19,  Cm_Div_DEG_19, " 19\5" },</v>
      </c>
      <c r="C139" s="80"/>
      <c r="D139" s="80"/>
      <c r="E139" s="80"/>
      <c r="F139" s="81"/>
      <c r="G139" s="41">
        <v>19</v>
      </c>
      <c r="H139" s="46" t="s">
        <v>4</v>
      </c>
      <c r="I139" s="23"/>
      <c r="J139" s="22"/>
      <c r="L139" s="2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64"/>
      <c r="AE139" s="64"/>
      <c r="AF139" s="64"/>
      <c r="AG139" s="64"/>
      <c r="AH139" s="64"/>
      <c r="AI139" s="64"/>
      <c r="AJ139" s="64"/>
      <c r="AK139" s="57">
        <f t="shared" si="40"/>
        <v>5</v>
      </c>
      <c r="AL139" s="53">
        <f t="shared" si="41"/>
        <v>8084</v>
      </c>
      <c r="AM139" s="58" t="str">
        <f t="shared" si="42"/>
        <v>" 19\5"</v>
      </c>
      <c r="AN139" s="53"/>
      <c r="AO139" s="53">
        <f t="shared" si="43"/>
        <v>5.8083999999999998</v>
      </c>
      <c r="AP139" s="53"/>
      <c r="AQ139" s="53"/>
      <c r="AR139" s="53"/>
      <c r="AS139" s="53"/>
      <c r="AT139" s="53"/>
      <c r="AU139" s="53"/>
      <c r="AV139" s="53"/>
      <c r="AW139" s="6"/>
      <c r="AX139" s="6"/>
      <c r="AY139" s="6"/>
      <c r="AZ139" s="6"/>
      <c r="BA139" s="6"/>
      <c r="BB139" s="6"/>
      <c r="BC139" s="6"/>
      <c r="BD139" s="6"/>
    </row>
    <row r="140" spans="2:56" s="7" customFormat="1" ht="18.75" customHeight="1" x14ac:dyDescent="0.3">
      <c r="B140" s="79" t="str">
        <f t="shared" si="39"/>
        <v xml:space="preserve">   {  Cs_Div_DEG_18,  Cm_Div_DEG_18, " 18\5" },</v>
      </c>
      <c r="C140" s="80"/>
      <c r="D140" s="80"/>
      <c r="E140" s="80"/>
      <c r="F140" s="81"/>
      <c r="G140" s="41">
        <v>18</v>
      </c>
      <c r="H140" s="46" t="s">
        <v>4</v>
      </c>
      <c r="I140" s="23"/>
      <c r="J140" s="22"/>
      <c r="L140" s="2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64"/>
      <c r="AE140" s="64"/>
      <c r="AF140" s="64"/>
      <c r="AG140" s="64"/>
      <c r="AH140" s="64"/>
      <c r="AI140" s="64"/>
      <c r="AJ140" s="64"/>
      <c r="AK140" s="57">
        <f t="shared" si="40"/>
        <v>6</v>
      </c>
      <c r="AL140" s="53">
        <f t="shared" si="41"/>
        <v>1554</v>
      </c>
      <c r="AM140" s="58" t="str">
        <f t="shared" si="42"/>
        <v>" 18\5"</v>
      </c>
      <c r="AN140" s="53"/>
      <c r="AO140" s="53">
        <f t="shared" si="43"/>
        <v>6.1554000000000002</v>
      </c>
      <c r="AP140" s="53"/>
      <c r="AQ140" s="53"/>
      <c r="AR140" s="53"/>
      <c r="AS140" s="53"/>
      <c r="AT140" s="53"/>
      <c r="AU140" s="53"/>
      <c r="AV140" s="53"/>
      <c r="AW140" s="6"/>
      <c r="AX140" s="6"/>
      <c r="AY140" s="6"/>
      <c r="AZ140" s="6"/>
      <c r="BA140" s="6"/>
      <c r="BB140" s="6"/>
      <c r="BC140" s="6"/>
      <c r="BD140" s="6"/>
    </row>
    <row r="141" spans="2:56" s="7" customFormat="1" ht="18.75" customHeight="1" x14ac:dyDescent="0.3">
      <c r="B141" s="79" t="str">
        <f t="shared" si="39"/>
        <v xml:space="preserve">   {  Cs_Div_DEG_17,  Cm_Div_DEG_17, " 17\5" },</v>
      </c>
      <c r="C141" s="80"/>
      <c r="D141" s="80"/>
      <c r="E141" s="80"/>
      <c r="F141" s="81"/>
      <c r="G141" s="41">
        <v>17</v>
      </c>
      <c r="H141" s="46" t="s">
        <v>4</v>
      </c>
      <c r="I141" s="23"/>
      <c r="J141" s="22"/>
      <c r="L141" s="2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64"/>
      <c r="AE141" s="64"/>
      <c r="AF141" s="64"/>
      <c r="AG141" s="64"/>
      <c r="AH141" s="64"/>
      <c r="AI141" s="64"/>
      <c r="AJ141" s="64"/>
      <c r="AK141" s="57">
        <f t="shared" si="40"/>
        <v>6</v>
      </c>
      <c r="AL141" s="53">
        <f t="shared" si="41"/>
        <v>5417</v>
      </c>
      <c r="AM141" s="58" t="str">
        <f t="shared" si="42"/>
        <v>" 17\5"</v>
      </c>
      <c r="AN141" s="53"/>
      <c r="AO141" s="53">
        <f t="shared" si="43"/>
        <v>6.5416999999999996</v>
      </c>
      <c r="AP141" s="53"/>
      <c r="AQ141" s="53"/>
      <c r="AR141" s="53"/>
      <c r="AS141" s="53"/>
      <c r="AT141" s="53"/>
      <c r="AU141" s="53"/>
      <c r="AV141" s="53"/>
      <c r="AW141" s="6"/>
      <c r="AX141" s="6"/>
      <c r="AY141" s="6"/>
      <c r="AZ141" s="6"/>
      <c r="BA141" s="6"/>
      <c r="BB141" s="6"/>
      <c r="BC141" s="6"/>
      <c r="BD141" s="6"/>
    </row>
    <row r="142" spans="2:56" s="7" customFormat="1" ht="18.75" customHeight="1" x14ac:dyDescent="0.3">
      <c r="B142" s="79" t="str">
        <f t="shared" si="39"/>
        <v xml:space="preserve">   {  Cs_Div_DEG_16,  Cm_Div_DEG_16, " 16\5" },</v>
      </c>
      <c r="C142" s="80"/>
      <c r="D142" s="80"/>
      <c r="E142" s="80"/>
      <c r="F142" s="81"/>
      <c r="G142" s="41">
        <v>16</v>
      </c>
      <c r="H142" s="46" t="s">
        <v>4</v>
      </c>
      <c r="I142" s="23"/>
      <c r="J142" s="22"/>
      <c r="L142" s="22"/>
      <c r="M142" s="23"/>
      <c r="N142" s="2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64"/>
      <c r="AE142" s="64"/>
      <c r="AF142" s="64"/>
      <c r="AG142" s="64"/>
      <c r="AH142" s="64"/>
      <c r="AI142" s="64"/>
      <c r="AJ142" s="64"/>
      <c r="AK142" s="57">
        <f t="shared" si="40"/>
        <v>6</v>
      </c>
      <c r="AL142" s="53">
        <f t="shared" si="41"/>
        <v>9748</v>
      </c>
      <c r="AM142" s="58" t="str">
        <f t="shared" si="42"/>
        <v>" 16\5"</v>
      </c>
      <c r="AN142" s="53"/>
      <c r="AO142" s="53">
        <f t="shared" si="43"/>
        <v>6.9748000000000001</v>
      </c>
      <c r="AP142" s="53"/>
      <c r="AQ142" s="53"/>
      <c r="AR142" s="53"/>
      <c r="AS142" s="53"/>
      <c r="AT142" s="53"/>
      <c r="AU142" s="53"/>
      <c r="AV142" s="53"/>
      <c r="AW142" s="6"/>
      <c r="AX142" s="6"/>
      <c r="AY142" s="6"/>
      <c r="AZ142" s="6"/>
      <c r="BA142" s="6"/>
      <c r="BB142" s="6"/>
      <c r="BC142" s="6"/>
      <c r="BD142" s="6"/>
    </row>
    <row r="143" spans="2:56" s="7" customFormat="1" ht="18.75" customHeight="1" x14ac:dyDescent="0.3">
      <c r="B143" s="79" t="str">
        <f t="shared" si="39"/>
        <v xml:space="preserve">   {  Cs_Div_DEG_15,  Cm_Div_DEG_15, " 15\5" },</v>
      </c>
      <c r="C143" s="80"/>
      <c r="D143" s="80"/>
      <c r="E143" s="80"/>
      <c r="F143" s="81"/>
      <c r="G143" s="41">
        <v>15</v>
      </c>
      <c r="H143" s="46" t="s">
        <v>4</v>
      </c>
      <c r="I143" s="23"/>
      <c r="J143" s="22"/>
      <c r="L143" s="22"/>
      <c r="M143" s="23"/>
      <c r="N143" s="2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64"/>
      <c r="AE143" s="64"/>
      <c r="AF143" s="64"/>
      <c r="AG143" s="64"/>
      <c r="AH143" s="64"/>
      <c r="AI143" s="64"/>
      <c r="AJ143" s="64"/>
      <c r="AK143" s="57">
        <f t="shared" si="40"/>
        <v>7</v>
      </c>
      <c r="AL143" s="53">
        <f t="shared" si="41"/>
        <v>4641</v>
      </c>
      <c r="AM143" s="58" t="str">
        <f t="shared" si="42"/>
        <v>" 15\5"</v>
      </c>
      <c r="AN143" s="53"/>
      <c r="AO143" s="53">
        <f t="shared" si="43"/>
        <v>7.4641000000000002</v>
      </c>
      <c r="AP143" s="53"/>
      <c r="AQ143" s="53"/>
      <c r="AR143" s="53"/>
      <c r="AS143" s="53"/>
      <c r="AT143" s="53"/>
      <c r="AU143" s="53"/>
      <c r="AV143" s="53"/>
      <c r="AW143" s="6"/>
      <c r="AX143" s="6"/>
      <c r="AY143" s="6"/>
      <c r="AZ143" s="6"/>
      <c r="BA143" s="6"/>
      <c r="BB143" s="6"/>
      <c r="BC143" s="6"/>
      <c r="BD143" s="6"/>
    </row>
    <row r="144" spans="2:56" s="7" customFormat="1" ht="18.75" customHeight="1" x14ac:dyDescent="0.3">
      <c r="B144" s="79" t="str">
        <f t="shared" si="39"/>
        <v xml:space="preserve">   {  Cs_Div_DEG_14,  Cm_Div_DEG_14, " 14\5" },</v>
      </c>
      <c r="C144" s="80"/>
      <c r="D144" s="80"/>
      <c r="E144" s="80"/>
      <c r="F144" s="81"/>
      <c r="G144" s="41">
        <v>14</v>
      </c>
      <c r="H144" s="46" t="s">
        <v>4</v>
      </c>
      <c r="I144" s="23"/>
      <c r="J144" s="22"/>
      <c r="L144" s="22"/>
      <c r="M144" s="23"/>
      <c r="N144" s="2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64"/>
      <c r="AE144" s="64"/>
      <c r="AF144" s="64"/>
      <c r="AG144" s="64"/>
      <c r="AH144" s="64"/>
      <c r="AI144" s="64"/>
      <c r="AJ144" s="64"/>
      <c r="AK144" s="57">
        <f t="shared" si="40"/>
        <v>8</v>
      </c>
      <c r="AL144" s="53">
        <f t="shared" si="41"/>
        <v>216</v>
      </c>
      <c r="AM144" s="58" t="str">
        <f t="shared" si="42"/>
        <v>" 14\5"</v>
      </c>
      <c r="AN144" s="53"/>
      <c r="AO144" s="53">
        <f t="shared" si="43"/>
        <v>8.0215999999999994</v>
      </c>
      <c r="AP144" s="53"/>
      <c r="AQ144" s="53"/>
      <c r="AR144" s="53"/>
      <c r="AS144" s="53"/>
      <c r="AT144" s="53"/>
      <c r="AU144" s="53"/>
      <c r="AV144" s="53"/>
      <c r="AW144" s="6"/>
      <c r="AX144" s="6"/>
      <c r="AY144" s="6"/>
      <c r="AZ144" s="6"/>
      <c r="BA144" s="6"/>
      <c r="BB144" s="6"/>
      <c r="BC144" s="6"/>
      <c r="BD144" s="6"/>
    </row>
    <row r="145" spans="2:56" s="7" customFormat="1" ht="18.75" customHeight="1" x14ac:dyDescent="0.3">
      <c r="B145" s="79" t="str">
        <f t="shared" si="39"/>
        <v xml:space="preserve">   {  Cs_Div_DEG_13,  Cm_Div_DEG_13, " 13\5" },</v>
      </c>
      <c r="C145" s="80"/>
      <c r="D145" s="80"/>
      <c r="E145" s="80"/>
      <c r="F145" s="81"/>
      <c r="G145" s="41">
        <v>13</v>
      </c>
      <c r="H145" s="46" t="s">
        <v>4</v>
      </c>
      <c r="I145" s="23"/>
      <c r="J145" s="22"/>
      <c r="L145" s="22"/>
      <c r="M145" s="23"/>
      <c r="N145" s="2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64"/>
      <c r="AE145" s="64"/>
      <c r="AF145" s="64"/>
      <c r="AG145" s="64"/>
      <c r="AH145" s="64"/>
      <c r="AI145" s="64"/>
      <c r="AJ145" s="64"/>
      <c r="AK145" s="57">
        <f t="shared" si="40"/>
        <v>8</v>
      </c>
      <c r="AL145" s="53">
        <f t="shared" si="41"/>
        <v>6630</v>
      </c>
      <c r="AM145" s="58" t="str">
        <f t="shared" si="42"/>
        <v>" 13\5"</v>
      </c>
      <c r="AN145" s="53"/>
      <c r="AO145" s="53">
        <f t="shared" si="43"/>
        <v>8.6630000000000003</v>
      </c>
      <c r="AP145" s="53"/>
      <c r="AQ145" s="53"/>
      <c r="AR145" s="53"/>
      <c r="AS145" s="53"/>
      <c r="AT145" s="53"/>
      <c r="AU145" s="53"/>
      <c r="AV145" s="53"/>
      <c r="AW145" s="6"/>
      <c r="AX145" s="6"/>
      <c r="AY145" s="6"/>
      <c r="AZ145" s="6"/>
      <c r="BA145" s="6"/>
      <c r="BB145" s="6"/>
      <c r="BC145" s="6"/>
      <c r="BD145" s="6"/>
    </row>
    <row r="146" spans="2:56" s="7" customFormat="1" ht="18.75" customHeight="1" x14ac:dyDescent="0.3">
      <c r="B146" s="79" t="str">
        <f t="shared" si="39"/>
        <v xml:space="preserve">   {  Cs_Div_DEG_12,  Cm_Div_DEG_12, " 12\5" },</v>
      </c>
      <c r="C146" s="80"/>
      <c r="D146" s="80"/>
      <c r="E146" s="80"/>
      <c r="F146" s="81"/>
      <c r="G146" s="41">
        <v>12</v>
      </c>
      <c r="H146" s="46" t="s">
        <v>4</v>
      </c>
      <c r="I146" s="23"/>
      <c r="J146" s="22"/>
      <c r="L146" s="22"/>
      <c r="M146" s="23"/>
      <c r="N146" s="2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64"/>
      <c r="AE146" s="64"/>
      <c r="AF146" s="64"/>
      <c r="AG146" s="64"/>
      <c r="AH146" s="64"/>
      <c r="AI146" s="64"/>
      <c r="AJ146" s="64"/>
      <c r="AK146" s="57">
        <f t="shared" si="40"/>
        <v>9</v>
      </c>
      <c r="AL146" s="53">
        <f t="shared" si="41"/>
        <v>4093</v>
      </c>
      <c r="AM146" s="58" t="str">
        <f t="shared" si="42"/>
        <v>" 12\5"</v>
      </c>
      <c r="AN146" s="53"/>
      <c r="AO146" s="53">
        <f t="shared" si="43"/>
        <v>9.4093</v>
      </c>
      <c r="AP146" s="53"/>
      <c r="AQ146" s="53"/>
      <c r="AR146" s="53"/>
      <c r="AS146" s="53"/>
      <c r="AT146" s="53"/>
      <c r="AU146" s="53"/>
      <c r="AV146" s="53"/>
      <c r="AW146" s="6"/>
      <c r="AX146" s="6"/>
      <c r="AY146" s="6"/>
      <c r="AZ146" s="6"/>
      <c r="BA146" s="6"/>
      <c r="BB146" s="6"/>
      <c r="BC146" s="6"/>
      <c r="BD146" s="6"/>
    </row>
    <row r="147" spans="2:56" s="7" customFormat="1" ht="18.75" customHeight="1" x14ac:dyDescent="0.3">
      <c r="B147" s="79" t="str">
        <f t="shared" si="39"/>
        <v xml:space="preserve">   {  Cs_Div_DEG_11,  Cm_Div_DEG_11, " 11\5" },</v>
      </c>
      <c r="C147" s="80"/>
      <c r="D147" s="80"/>
      <c r="E147" s="80"/>
      <c r="F147" s="81"/>
      <c r="G147" s="41">
        <v>11</v>
      </c>
      <c r="H147" s="46" t="s">
        <v>4</v>
      </c>
      <c r="I147" s="23"/>
      <c r="J147" s="22"/>
      <c r="L147" s="22"/>
      <c r="M147" s="23"/>
      <c r="N147" s="2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64"/>
      <c r="AE147" s="64"/>
      <c r="AF147" s="64"/>
      <c r="AG147" s="64"/>
      <c r="AH147" s="64"/>
      <c r="AI147" s="64"/>
      <c r="AJ147" s="64"/>
      <c r="AK147" s="57">
        <f t="shared" si="40"/>
        <v>10</v>
      </c>
      <c r="AL147" s="53">
        <f t="shared" si="41"/>
        <v>2891</v>
      </c>
      <c r="AM147" s="58" t="str">
        <f t="shared" si="42"/>
        <v>" 11\5"</v>
      </c>
      <c r="AN147" s="53"/>
      <c r="AO147" s="53">
        <f t="shared" si="43"/>
        <v>10.289099999999999</v>
      </c>
      <c r="AP147" s="53"/>
      <c r="AQ147" s="53"/>
      <c r="AR147" s="53"/>
      <c r="AS147" s="53"/>
      <c r="AT147" s="53"/>
      <c r="AU147" s="53"/>
      <c r="AV147" s="53"/>
      <c r="AW147" s="6"/>
      <c r="AX147" s="6"/>
      <c r="AY147" s="6"/>
      <c r="AZ147" s="6"/>
      <c r="BA147" s="6"/>
      <c r="BB147" s="6"/>
      <c r="BC147" s="6"/>
      <c r="BD147" s="6"/>
    </row>
    <row r="148" spans="2:56" s="7" customFormat="1" ht="18.75" customHeight="1" x14ac:dyDescent="0.3">
      <c r="B148" s="79" t="str">
        <f t="shared" si="39"/>
        <v xml:space="preserve">   {  Cs_Div_DEG_10,  Cm_Div_DEG_10, " 10\5" },</v>
      </c>
      <c r="C148" s="80"/>
      <c r="D148" s="80"/>
      <c r="E148" s="80"/>
      <c r="F148" s="81"/>
      <c r="G148" s="41">
        <v>10</v>
      </c>
      <c r="H148" s="46" t="s">
        <v>4</v>
      </c>
      <c r="I148" s="23"/>
      <c r="J148" s="22"/>
      <c r="L148" s="22"/>
      <c r="M148" s="23"/>
      <c r="N148" s="2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64"/>
      <c r="AE148" s="64"/>
      <c r="AF148" s="64"/>
      <c r="AG148" s="64"/>
      <c r="AH148" s="64"/>
      <c r="AI148" s="64"/>
      <c r="AJ148" s="64"/>
      <c r="AK148" s="57">
        <f t="shared" si="40"/>
        <v>11</v>
      </c>
      <c r="AL148" s="53">
        <f t="shared" si="41"/>
        <v>3426</v>
      </c>
      <c r="AM148" s="58" t="str">
        <f t="shared" si="42"/>
        <v>" 10\5"</v>
      </c>
      <c r="AN148" s="53"/>
      <c r="AO148" s="53">
        <f t="shared" si="43"/>
        <v>11.342599999999999</v>
      </c>
      <c r="AP148" s="53"/>
      <c r="AQ148" s="53"/>
      <c r="AR148" s="53"/>
      <c r="AS148" s="53"/>
      <c r="AT148" s="53"/>
      <c r="AU148" s="53"/>
      <c r="AV148" s="53"/>
      <c r="AW148" s="6"/>
      <c r="AX148" s="6"/>
      <c r="AY148" s="6"/>
      <c r="AZ148" s="6"/>
      <c r="BA148" s="6"/>
      <c r="BB148" s="6"/>
      <c r="BC148" s="6"/>
      <c r="BD148" s="6"/>
    </row>
    <row r="149" spans="2:56" s="7" customFormat="1" ht="18.75" customHeight="1" x14ac:dyDescent="0.3">
      <c r="B149" s="79" t="str">
        <f t="shared" si="39"/>
        <v xml:space="preserve">   {  Cs_Div_DEG_09,  Cm_Div_DEG_09, "  9\5" },</v>
      </c>
      <c r="C149" s="80"/>
      <c r="D149" s="80"/>
      <c r="E149" s="80"/>
      <c r="F149" s="81"/>
      <c r="G149" s="41">
        <v>9</v>
      </c>
      <c r="H149" s="46" t="s">
        <v>4</v>
      </c>
      <c r="I149" s="23"/>
      <c r="J149" s="22"/>
      <c r="L149" s="22"/>
      <c r="M149" s="23"/>
      <c r="N149" s="2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64"/>
      <c r="AE149" s="64"/>
      <c r="AF149" s="64"/>
      <c r="AG149" s="64"/>
      <c r="AH149" s="64"/>
      <c r="AI149" s="64"/>
      <c r="AJ149" s="64"/>
      <c r="AK149" s="57">
        <f t="shared" si="40"/>
        <v>12</v>
      </c>
      <c r="AL149" s="53">
        <f t="shared" si="41"/>
        <v>6275</v>
      </c>
      <c r="AM149" s="58" t="str">
        <f t="shared" si="42"/>
        <v>"  9\5"</v>
      </c>
      <c r="AN149" s="53"/>
      <c r="AO149" s="53">
        <f t="shared" si="43"/>
        <v>12.6275</v>
      </c>
      <c r="AP149" s="53"/>
      <c r="AQ149" s="53"/>
      <c r="AR149" s="53"/>
      <c r="AS149" s="53"/>
      <c r="AT149" s="53"/>
      <c r="AU149" s="53"/>
      <c r="AV149" s="53"/>
      <c r="AW149" s="6"/>
      <c r="AX149" s="6"/>
      <c r="AY149" s="6"/>
      <c r="AZ149" s="6"/>
      <c r="BA149" s="6"/>
      <c r="BB149" s="6"/>
      <c r="BC149" s="6"/>
      <c r="BD149" s="6"/>
    </row>
    <row r="150" spans="2:56" s="7" customFormat="1" ht="18.75" customHeight="1" x14ac:dyDescent="0.3">
      <c r="B150" s="79" t="str">
        <f t="shared" si="39"/>
        <v xml:space="preserve">   {  Cs_Div_DEG_08,  Cm_Div_DEG_08, "  8\5" },</v>
      </c>
      <c r="C150" s="80"/>
      <c r="D150" s="80"/>
      <c r="E150" s="80"/>
      <c r="F150" s="81"/>
      <c r="G150" s="41">
        <v>8</v>
      </c>
      <c r="H150" s="46" t="s">
        <v>4</v>
      </c>
      <c r="I150" s="23"/>
      <c r="J150" s="22"/>
      <c r="L150" s="22"/>
      <c r="M150" s="23"/>
      <c r="N150" s="2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64"/>
      <c r="AE150" s="64"/>
      <c r="AF150" s="64"/>
      <c r="AG150" s="64"/>
      <c r="AH150" s="64"/>
      <c r="AI150" s="64"/>
      <c r="AJ150" s="64"/>
      <c r="AK150" s="57">
        <f t="shared" si="40"/>
        <v>14</v>
      </c>
      <c r="AL150" s="53">
        <f t="shared" si="41"/>
        <v>2307</v>
      </c>
      <c r="AM150" s="58" t="str">
        <f t="shared" si="42"/>
        <v>"  8\5"</v>
      </c>
      <c r="AN150" s="53"/>
      <c r="AO150" s="53">
        <f t="shared" si="43"/>
        <v>14.230700000000001</v>
      </c>
      <c r="AP150" s="53"/>
      <c r="AQ150" s="53"/>
      <c r="AR150" s="53"/>
      <c r="AS150" s="53"/>
      <c r="AT150" s="53"/>
      <c r="AU150" s="53"/>
      <c r="AV150" s="53"/>
      <c r="AW150" s="6"/>
      <c r="AX150" s="6"/>
      <c r="AY150" s="6"/>
      <c r="AZ150" s="6"/>
      <c r="BA150" s="6"/>
      <c r="BB150" s="6"/>
      <c r="BC150" s="6"/>
      <c r="BD150" s="6"/>
    </row>
    <row r="151" spans="2:56" s="7" customFormat="1" ht="18.75" customHeight="1" x14ac:dyDescent="0.3">
      <c r="B151" s="79" t="str">
        <f t="shared" si="39"/>
        <v xml:space="preserve">   {  Cs_Div_DEG_07,  Cm_Div_DEG_07, "  7\5" },</v>
      </c>
      <c r="C151" s="80"/>
      <c r="D151" s="80"/>
      <c r="E151" s="80"/>
      <c r="F151" s="81"/>
      <c r="G151" s="41">
        <v>7</v>
      </c>
      <c r="H151" s="46" t="s">
        <v>4</v>
      </c>
      <c r="I151" s="23"/>
      <c r="J151" s="22"/>
      <c r="L151" s="22"/>
      <c r="M151" s="23"/>
      <c r="N151" s="2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64"/>
      <c r="AE151" s="64"/>
      <c r="AF151" s="64"/>
      <c r="AG151" s="64"/>
      <c r="AH151" s="64"/>
      <c r="AI151" s="64"/>
      <c r="AJ151" s="64"/>
      <c r="AK151" s="57">
        <f t="shared" si="40"/>
        <v>16</v>
      </c>
      <c r="AL151" s="53">
        <f t="shared" si="41"/>
        <v>2887</v>
      </c>
      <c r="AM151" s="58" t="str">
        <f t="shared" si="42"/>
        <v>"  7\5"</v>
      </c>
      <c r="AN151" s="53"/>
      <c r="AO151" s="53">
        <f t="shared" si="43"/>
        <v>16.288699999999999</v>
      </c>
      <c r="AP151" s="53"/>
      <c r="AQ151" s="53"/>
      <c r="AR151" s="53"/>
      <c r="AS151" s="53"/>
      <c r="AT151" s="53"/>
      <c r="AU151" s="53"/>
      <c r="AV151" s="53"/>
      <c r="AW151" s="6"/>
      <c r="AX151" s="6"/>
      <c r="AY151" s="6"/>
      <c r="AZ151" s="6"/>
      <c r="BA151" s="6"/>
      <c r="BB151" s="6"/>
      <c r="BC151" s="6"/>
      <c r="BD151" s="6"/>
    </row>
    <row r="152" spans="2:56" s="7" customFormat="1" ht="18.75" customHeight="1" x14ac:dyDescent="0.3">
      <c r="B152" s="79" t="str">
        <f t="shared" si="39"/>
        <v xml:space="preserve">   {  Cs_Div_DEG_06,  Cm_Div_DEG_06, "  6\5" },</v>
      </c>
      <c r="C152" s="80"/>
      <c r="D152" s="80"/>
      <c r="E152" s="80"/>
      <c r="F152" s="81"/>
      <c r="G152" s="41">
        <v>6</v>
      </c>
      <c r="H152" s="46" t="s">
        <v>4</v>
      </c>
      <c r="I152" s="23"/>
      <c r="J152" s="22"/>
      <c r="L152" s="22"/>
      <c r="M152" s="23"/>
      <c r="N152" s="2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64"/>
      <c r="AE152" s="64"/>
      <c r="AF152" s="64"/>
      <c r="AG152" s="64"/>
      <c r="AH152" s="64"/>
      <c r="AI152" s="64"/>
      <c r="AJ152" s="64"/>
      <c r="AK152" s="57">
        <f t="shared" si="40"/>
        <v>19</v>
      </c>
      <c r="AL152" s="53">
        <f t="shared" si="41"/>
        <v>287</v>
      </c>
      <c r="AM152" s="58" t="str">
        <f t="shared" si="42"/>
        <v>"  6\5"</v>
      </c>
      <c r="AN152" s="53"/>
      <c r="AO152" s="53">
        <f t="shared" si="43"/>
        <v>19.028700000000001</v>
      </c>
      <c r="AP152" s="53"/>
      <c r="AQ152" s="53"/>
      <c r="AR152" s="53"/>
      <c r="AS152" s="53"/>
      <c r="AT152" s="53"/>
      <c r="AU152" s="53"/>
      <c r="AV152" s="53"/>
      <c r="AW152" s="6"/>
      <c r="AX152" s="6"/>
      <c r="AY152" s="6"/>
      <c r="AZ152" s="6"/>
      <c r="BA152" s="6"/>
      <c r="BB152" s="6"/>
      <c r="BC152" s="6"/>
      <c r="BD152" s="6"/>
    </row>
    <row r="153" spans="2:56" s="7" customFormat="1" ht="18.75" customHeight="1" x14ac:dyDescent="0.3">
      <c r="B153" s="79" t="str">
        <f t="shared" si="39"/>
        <v xml:space="preserve">   {  Cs_Div_DEG_05,  Cm_Div_DEG_05, "  5\5" },</v>
      </c>
      <c r="C153" s="80"/>
      <c r="D153" s="80"/>
      <c r="E153" s="80"/>
      <c r="F153" s="81"/>
      <c r="G153" s="41">
        <v>5</v>
      </c>
      <c r="H153" s="46" t="s">
        <v>4</v>
      </c>
      <c r="I153" s="23"/>
      <c r="J153" s="22"/>
      <c r="L153" s="22"/>
      <c r="M153" s="23"/>
      <c r="N153" s="2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64"/>
      <c r="AE153" s="64"/>
      <c r="AF153" s="64"/>
      <c r="AG153" s="64"/>
      <c r="AH153" s="64"/>
      <c r="AI153" s="64"/>
      <c r="AJ153" s="64"/>
      <c r="AK153" s="57">
        <f t="shared" si="40"/>
        <v>22</v>
      </c>
      <c r="AL153" s="53">
        <f t="shared" si="41"/>
        <v>8601</v>
      </c>
      <c r="AM153" s="58" t="str">
        <f t="shared" si="42"/>
        <v>"  5\5"</v>
      </c>
      <c r="AN153" s="53"/>
      <c r="AO153" s="53">
        <f t="shared" si="43"/>
        <v>22.860099999999999</v>
      </c>
      <c r="AP153" s="53"/>
      <c r="AQ153" s="53"/>
      <c r="AR153" s="53"/>
      <c r="AS153" s="53"/>
      <c r="AT153" s="53"/>
      <c r="AU153" s="53"/>
      <c r="AV153" s="53"/>
      <c r="AW153" s="6"/>
      <c r="AX153" s="6"/>
      <c r="AY153" s="6"/>
      <c r="AZ153" s="6"/>
      <c r="BA153" s="6"/>
      <c r="BB153" s="6"/>
      <c r="BC153" s="6"/>
      <c r="BD153" s="6"/>
    </row>
    <row r="154" spans="2:56" s="7" customFormat="1" ht="18.75" customHeight="1" x14ac:dyDescent="0.3">
      <c r="B154" s="79" t="str">
        <f t="shared" si="39"/>
        <v xml:space="preserve">   {  Cs_Div_DEG_04,  Cm_Div_DEG_04, "  4\5" },</v>
      </c>
      <c r="C154" s="80"/>
      <c r="D154" s="80"/>
      <c r="E154" s="80"/>
      <c r="F154" s="81"/>
      <c r="G154" s="41">
        <v>4</v>
      </c>
      <c r="H154" s="46" t="s">
        <v>4</v>
      </c>
      <c r="I154" s="23"/>
      <c r="J154" s="22"/>
      <c r="L154" s="22"/>
      <c r="M154" s="23"/>
      <c r="N154" s="2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64"/>
      <c r="AE154" s="64"/>
      <c r="AF154" s="64"/>
      <c r="AG154" s="64"/>
      <c r="AH154" s="64"/>
      <c r="AI154" s="64"/>
      <c r="AJ154" s="64"/>
      <c r="AK154" s="57">
        <f t="shared" si="40"/>
        <v>28</v>
      </c>
      <c r="AL154" s="53">
        <f t="shared" si="41"/>
        <v>6013</v>
      </c>
      <c r="AM154" s="58" t="str">
        <f t="shared" si="42"/>
        <v>"  4\5"</v>
      </c>
      <c r="AN154" s="53"/>
      <c r="AO154" s="53">
        <f t="shared" si="43"/>
        <v>28.601299999999998</v>
      </c>
      <c r="AP154" s="53"/>
      <c r="AQ154" s="53"/>
      <c r="AR154" s="53"/>
      <c r="AS154" s="53"/>
      <c r="AT154" s="53"/>
      <c r="AU154" s="53"/>
      <c r="AV154" s="53"/>
      <c r="AW154" s="6"/>
      <c r="AX154" s="6"/>
      <c r="AY154" s="6"/>
      <c r="AZ154" s="6"/>
      <c r="BA154" s="6"/>
      <c r="BB154" s="6"/>
      <c r="BC154" s="6"/>
      <c r="BD154" s="6"/>
    </row>
    <row r="155" spans="2:56" s="7" customFormat="1" ht="18.75" customHeight="1" x14ac:dyDescent="0.3">
      <c r="B155" s="79" t="str">
        <f t="shared" si="39"/>
        <v xml:space="preserve">   {  Cs_Div_DEG_03,  Cm_Div_DEG_03, "  3\5" },</v>
      </c>
      <c r="C155" s="80"/>
      <c r="D155" s="80"/>
      <c r="E155" s="80"/>
      <c r="F155" s="81"/>
      <c r="G155" s="41">
        <v>3</v>
      </c>
      <c r="H155" s="46" t="s">
        <v>4</v>
      </c>
      <c r="I155" s="23"/>
      <c r="J155" s="22"/>
      <c r="L155" s="22"/>
      <c r="M155" s="23"/>
      <c r="N155" s="2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64"/>
      <c r="AE155" s="64"/>
      <c r="AF155" s="64"/>
      <c r="AG155" s="64"/>
      <c r="AH155" s="64"/>
      <c r="AI155" s="64"/>
      <c r="AJ155" s="64"/>
      <c r="AK155" s="57">
        <f t="shared" si="40"/>
        <v>38</v>
      </c>
      <c r="AL155" s="53">
        <f t="shared" si="41"/>
        <v>1623</v>
      </c>
      <c r="AM155" s="58" t="str">
        <f t="shared" si="42"/>
        <v>"  3\5"</v>
      </c>
      <c r="AN155" s="53"/>
      <c r="AO155" s="53">
        <f t="shared" si="43"/>
        <v>38.162300000000002</v>
      </c>
      <c r="AP155" s="53"/>
      <c r="AQ155" s="53"/>
      <c r="AR155" s="53"/>
      <c r="AS155" s="53"/>
      <c r="AT155" s="53"/>
      <c r="AU155" s="53"/>
      <c r="AV155" s="53"/>
      <c r="AW155" s="6"/>
      <c r="AX155" s="6"/>
      <c r="AY155" s="6"/>
      <c r="AZ155" s="6"/>
      <c r="BA155" s="6"/>
      <c r="BB155" s="6"/>
      <c r="BC155" s="6"/>
      <c r="BD155" s="6"/>
    </row>
    <row r="156" spans="2:56" s="7" customFormat="1" ht="18.75" customHeight="1" x14ac:dyDescent="0.3">
      <c r="B156" s="79" t="str">
        <f t="shared" si="39"/>
        <v xml:space="preserve">   {  Cs_Div_DEG_02,  Cm_Div_DEG_02, "  2\5" },</v>
      </c>
      <c r="C156" s="80"/>
      <c r="D156" s="80"/>
      <c r="E156" s="80"/>
      <c r="F156" s="81"/>
      <c r="G156" s="41">
        <v>2</v>
      </c>
      <c r="H156" s="46" t="s">
        <v>4</v>
      </c>
      <c r="I156" s="23"/>
      <c r="J156" s="22"/>
      <c r="L156" s="22"/>
      <c r="M156" s="23"/>
      <c r="N156" s="2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64"/>
      <c r="AE156" s="64"/>
      <c r="AF156" s="64"/>
      <c r="AG156" s="64"/>
      <c r="AH156" s="64"/>
      <c r="AI156" s="64"/>
      <c r="AJ156" s="64"/>
      <c r="AK156" s="57">
        <f t="shared" si="40"/>
        <v>57</v>
      </c>
      <c r="AL156" s="53">
        <f t="shared" si="41"/>
        <v>2725</v>
      </c>
      <c r="AM156" s="58" t="str">
        <f t="shared" si="42"/>
        <v>"  2\5"</v>
      </c>
      <c r="AN156" s="53"/>
      <c r="AO156" s="53">
        <f t="shared" si="43"/>
        <v>57.272500000000001</v>
      </c>
      <c r="AP156" s="53"/>
      <c r="AQ156" s="53"/>
      <c r="AR156" s="53"/>
      <c r="AS156" s="53"/>
      <c r="AT156" s="53"/>
      <c r="AU156" s="53"/>
      <c r="AV156" s="53"/>
      <c r="AW156" s="6"/>
      <c r="AX156" s="6"/>
      <c r="AY156" s="6"/>
      <c r="AZ156" s="6"/>
      <c r="BA156" s="6"/>
      <c r="BB156" s="6"/>
      <c r="BC156" s="6"/>
      <c r="BD156" s="6"/>
    </row>
    <row r="157" spans="2:56" s="7" customFormat="1" ht="18.75" customHeight="1" thickBot="1" x14ac:dyDescent="0.35">
      <c r="B157" s="82" t="str">
        <f t="shared" si="39"/>
        <v xml:space="preserve">   {  Cs_Div_DEG_01,  Cm_Div_DEG_01, "  1\5" },</v>
      </c>
      <c r="C157" s="83"/>
      <c r="D157" s="83"/>
      <c r="E157" s="83"/>
      <c r="F157" s="84"/>
      <c r="G157" s="14">
        <v>1</v>
      </c>
      <c r="H157" s="47" t="s">
        <v>4</v>
      </c>
      <c r="I157" s="23"/>
      <c r="J157" s="22"/>
      <c r="L157" s="22"/>
      <c r="M157" s="23"/>
      <c r="N157" s="22"/>
      <c r="O157" s="32"/>
      <c r="P157" s="32"/>
      <c r="Q157" s="32"/>
      <c r="R157" s="32"/>
      <c r="S157" s="32"/>
      <c r="T157" s="32"/>
      <c r="U157" s="32"/>
      <c r="V157" s="32"/>
      <c r="W157" s="32"/>
      <c r="X157" s="2"/>
      <c r="Y157" s="2"/>
      <c r="Z157" s="2"/>
      <c r="AA157" s="2"/>
      <c r="AB157" s="32"/>
      <c r="AC157" s="32"/>
      <c r="AD157" s="64"/>
      <c r="AE157" s="64"/>
      <c r="AF157" s="64"/>
      <c r="AG157" s="64"/>
      <c r="AH157" s="64"/>
      <c r="AI157" s="64"/>
      <c r="AJ157" s="64"/>
      <c r="AK157" s="57">
        <f t="shared" si="40"/>
        <v>114</v>
      </c>
      <c r="AL157" s="53">
        <f t="shared" si="41"/>
        <v>5799</v>
      </c>
      <c r="AM157" s="58" t="str">
        <f t="shared" si="42"/>
        <v>"  1\5"</v>
      </c>
      <c r="AN157" s="53"/>
      <c r="AO157" s="53">
        <f t="shared" si="43"/>
        <v>114.57989999999999</v>
      </c>
      <c r="AP157" s="53"/>
      <c r="AQ157" s="53"/>
      <c r="AR157" s="53"/>
      <c r="AS157" s="53"/>
      <c r="AT157" s="53"/>
      <c r="AU157" s="53"/>
      <c r="AV157" s="53"/>
      <c r="AW157" s="6"/>
      <c r="AX157" s="6"/>
      <c r="AY157" s="6"/>
      <c r="AZ157" s="6"/>
      <c r="BA157" s="6"/>
      <c r="BB157" s="6"/>
      <c r="BC157" s="6"/>
      <c r="BD157" s="6"/>
    </row>
    <row r="158" spans="2:56" x14ac:dyDescent="0.3">
      <c r="I158" s="27"/>
      <c r="J158" s="27"/>
    </row>
    <row r="159" spans="2:56" x14ac:dyDescent="0.3">
      <c r="I159" s="27"/>
      <c r="J159" s="27"/>
    </row>
  </sheetData>
  <sheetProtection algorithmName="SHA-512" hashValue="vbwo23LBN6fqktcj2O8v4x9tXUWt2xuVeck+H8ZT7pEfdN5HKqKte2CtJnMw3Rx4023HV0/0ipot684FMSLDFA==" saltValue="mOTLv/rsG1sbPCmCGZJrpA==" spinCount="100000" sheet="1" objects="1" scenarios="1"/>
  <mergeCells count="202">
    <mergeCell ref="U4:U5"/>
    <mergeCell ref="T4:T5"/>
    <mergeCell ref="Q8:Q9"/>
    <mergeCell ref="R8:R9"/>
    <mergeCell ref="R6:R7"/>
    <mergeCell ref="C3:R5"/>
    <mergeCell ref="E6:F7"/>
    <mergeCell ref="E8:F9"/>
    <mergeCell ref="G6:H7"/>
    <mergeCell ref="G8:H9"/>
    <mergeCell ref="I6:J7"/>
    <mergeCell ref="K6:L7"/>
    <mergeCell ref="K8:L9"/>
    <mergeCell ref="M6:N7"/>
    <mergeCell ref="M8:N9"/>
    <mergeCell ref="C6:D7"/>
    <mergeCell ref="C8:D9"/>
    <mergeCell ref="O8:P9"/>
    <mergeCell ref="I8:J9"/>
    <mergeCell ref="O6:P7"/>
    <mergeCell ref="V3:W5"/>
    <mergeCell ref="V6:W6"/>
    <mergeCell ref="V7:W7"/>
    <mergeCell ref="V23:W23"/>
    <mergeCell ref="B143:F143"/>
    <mergeCell ref="B144:F144"/>
    <mergeCell ref="B145:F145"/>
    <mergeCell ref="B146:F146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00:F100"/>
    <mergeCell ref="B95:H95"/>
    <mergeCell ref="B69:F69"/>
    <mergeCell ref="B70:F70"/>
    <mergeCell ref="B71:F71"/>
    <mergeCell ref="B72:F72"/>
    <mergeCell ref="Q6:Q7"/>
    <mergeCell ref="B147:F147"/>
    <mergeCell ref="B148:F148"/>
    <mergeCell ref="B149:F149"/>
    <mergeCell ref="B150:F150"/>
    <mergeCell ref="B151:F151"/>
    <mergeCell ref="B134:F134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39:N39"/>
    <mergeCell ref="B23:N23"/>
    <mergeCell ref="B51:N51"/>
    <mergeCell ref="B31:N31"/>
    <mergeCell ref="I79:J79"/>
    <mergeCell ref="G71:H71"/>
    <mergeCell ref="G74:H74"/>
    <mergeCell ref="G75:H75"/>
    <mergeCell ref="G72:H72"/>
    <mergeCell ref="I71:J71"/>
    <mergeCell ref="B32:N32"/>
    <mergeCell ref="B33:N33"/>
    <mergeCell ref="B34:N34"/>
    <mergeCell ref="B73:F73"/>
    <mergeCell ref="B74:F74"/>
    <mergeCell ref="B75:F75"/>
    <mergeCell ref="B76:F76"/>
    <mergeCell ref="B77:F77"/>
    <mergeCell ref="B78:F78"/>
    <mergeCell ref="B79:F79"/>
    <mergeCell ref="B96:F96"/>
    <mergeCell ref="B97:F97"/>
    <mergeCell ref="B98:F98"/>
    <mergeCell ref="B99:F99"/>
    <mergeCell ref="I77:J77"/>
    <mergeCell ref="B68:J68"/>
    <mergeCell ref="B90:F90"/>
    <mergeCell ref="B91:F91"/>
    <mergeCell ref="I78:J78"/>
    <mergeCell ref="B82:F82"/>
    <mergeCell ref="B92:F92"/>
    <mergeCell ref="B83:F83"/>
    <mergeCell ref="B84:F84"/>
    <mergeCell ref="B85:F85"/>
    <mergeCell ref="B86:F86"/>
    <mergeCell ref="B87:F87"/>
    <mergeCell ref="B88:F88"/>
    <mergeCell ref="B89:F89"/>
    <mergeCell ref="B80:F80"/>
    <mergeCell ref="B81:F8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10:F110"/>
    <mergeCell ref="T9:V10"/>
    <mergeCell ref="B21:N21"/>
    <mergeCell ref="B22:N22"/>
    <mergeCell ref="B52:N52"/>
    <mergeCell ref="B120:F120"/>
    <mergeCell ref="B121:F121"/>
    <mergeCell ref="B44:N44"/>
    <mergeCell ref="B45:N45"/>
    <mergeCell ref="B46:N46"/>
    <mergeCell ref="B47:N47"/>
    <mergeCell ref="B48:N48"/>
    <mergeCell ref="B49:N49"/>
    <mergeCell ref="B50:N50"/>
    <mergeCell ref="B24:N24"/>
    <mergeCell ref="B61:N61"/>
    <mergeCell ref="B62:N62"/>
    <mergeCell ref="B63:N63"/>
    <mergeCell ref="B64:N64"/>
    <mergeCell ref="B65:N65"/>
    <mergeCell ref="B66:N66"/>
    <mergeCell ref="G73:H73"/>
    <mergeCell ref="B101:F101"/>
    <mergeCell ref="B102:F102"/>
    <mergeCell ref="B103:F103"/>
    <mergeCell ref="B1:R1"/>
    <mergeCell ref="B53:N53"/>
    <mergeCell ref="B54:N54"/>
    <mergeCell ref="B55:N55"/>
    <mergeCell ref="B56:N56"/>
    <mergeCell ref="B57:N57"/>
    <mergeCell ref="B58:N58"/>
    <mergeCell ref="B59:N59"/>
    <mergeCell ref="B60:N60"/>
    <mergeCell ref="B20:N20"/>
    <mergeCell ref="B16:N17"/>
    <mergeCell ref="B18:N18"/>
    <mergeCell ref="B11:R13"/>
    <mergeCell ref="B14:R15"/>
    <mergeCell ref="O16:O18"/>
    <mergeCell ref="P16:P18"/>
    <mergeCell ref="Q16:R18"/>
    <mergeCell ref="B25:N25"/>
    <mergeCell ref="B26:N26"/>
    <mergeCell ref="B27:N27"/>
    <mergeCell ref="B28:N28"/>
    <mergeCell ref="B29:N29"/>
    <mergeCell ref="B30:N30"/>
    <mergeCell ref="B38:N38"/>
    <mergeCell ref="I82:J82"/>
    <mergeCell ref="B152:F152"/>
    <mergeCell ref="I86:J86"/>
    <mergeCell ref="G96:H97"/>
    <mergeCell ref="I90:J90"/>
    <mergeCell ref="I87:J87"/>
    <mergeCell ref="I88:J88"/>
    <mergeCell ref="B40:N40"/>
    <mergeCell ref="B41:N41"/>
    <mergeCell ref="B42:N42"/>
    <mergeCell ref="B43:N43"/>
    <mergeCell ref="I83:J83"/>
    <mergeCell ref="I84:J84"/>
    <mergeCell ref="I85:J85"/>
    <mergeCell ref="B122:F122"/>
    <mergeCell ref="B123:F123"/>
    <mergeCell ref="B124:F124"/>
    <mergeCell ref="B104:F104"/>
    <mergeCell ref="B105:F105"/>
    <mergeCell ref="B106:F106"/>
    <mergeCell ref="B107:F107"/>
    <mergeCell ref="B108:F108"/>
    <mergeCell ref="B109:F109"/>
    <mergeCell ref="B111:F111"/>
    <mergeCell ref="B35:N35"/>
    <mergeCell ref="B36:N36"/>
    <mergeCell ref="B37:N37"/>
    <mergeCell ref="B153:F153"/>
    <mergeCell ref="B154:F154"/>
    <mergeCell ref="B155:F155"/>
    <mergeCell ref="B156:F156"/>
    <mergeCell ref="B157:F157"/>
    <mergeCell ref="B19:N19"/>
    <mergeCell ref="I89:J89"/>
    <mergeCell ref="I72:J72"/>
    <mergeCell ref="I73:J73"/>
    <mergeCell ref="I74:J74"/>
    <mergeCell ref="I75:J75"/>
    <mergeCell ref="I76:J76"/>
    <mergeCell ref="M95:Q95"/>
    <mergeCell ref="M96:Q96"/>
    <mergeCell ref="M97:Q97"/>
    <mergeCell ref="G69:J70"/>
    <mergeCell ref="I91:J91"/>
    <mergeCell ref="I92:J92"/>
    <mergeCell ref="I80:J80"/>
    <mergeCell ref="I81:J81"/>
  </mergeCells>
  <conditionalFormatting sqref="B71:B92">
    <cfRule type="expression" dxfId="5" priority="42">
      <formula>AK71&lt;1</formula>
    </cfRule>
  </conditionalFormatting>
  <conditionalFormatting sqref="B98:B157">
    <cfRule type="expression" dxfId="4" priority="44">
      <formula>AK98&lt;1</formula>
    </cfRule>
  </conditionalFormatting>
  <conditionalFormatting sqref="B39:C66 B19:C37">
    <cfRule type="expression" dxfId="3" priority="1">
      <formula>IF(AQ19&gt;255,AR19&gt;255)</formula>
    </cfRule>
    <cfRule type="expression" dxfId="2" priority="47">
      <formula>IF(AQ19&lt;1,AR19&lt;1)</formula>
    </cfRule>
  </conditionalFormatting>
  <conditionalFormatting sqref="B71:F92">
    <cfRule type="expression" dxfId="1" priority="3">
      <formula>AK71&gt;255</formula>
    </cfRule>
  </conditionalFormatting>
  <conditionalFormatting sqref="B98:F157">
    <cfRule type="expression" dxfId="0" priority="2">
      <formula>AK98&gt;255</formula>
    </cfRule>
  </conditionalFormatting>
  <pageMargins left="0.7" right="0.7" top="0.75" bottom="0.75" header="0.3" footer="0.3"/>
  <pageSetup paperSize="9" orientation="portrait" verticalDpi="0" r:id="rId1"/>
  <ignoredErrors>
    <ignoredError sqref="AK24:AK66 AK19:AK23 P38 P19:P37 P39:P66 O39:O66 O19:O37" unlockedFormula="1"/>
    <ignoredError sqref="M95:Q97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2024-09-05T18:21:54Z</dcterms:modified>
</cp:coreProperties>
</file>